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601" activeTab="1"/>
  </bookViews>
  <sheets>
    <sheet name="Zał. Nr 1" sheetId="1" r:id="rId1"/>
    <sheet name="Zał.nr 1a" sheetId="2" r:id="rId2"/>
    <sheet name="Zał.Nr 2" sheetId="3" r:id="rId3"/>
    <sheet name="Zał.nr3" sheetId="4" r:id="rId4"/>
    <sheet name="Zał. nr 4" sheetId="5" r:id="rId5"/>
    <sheet name="Zał. nr 4a" sheetId="6" r:id="rId6"/>
    <sheet name="Zał.nr 7" sheetId="7" r:id="rId7"/>
    <sheet name="Zał.nr 8" sheetId="8" r:id="rId8"/>
    <sheet name="Zał.nr 9" sheetId="9" r:id="rId9"/>
    <sheet name="Zał. nr 10" sheetId="10" r:id="rId10"/>
    <sheet name="Zał. nr 11" sheetId="11" r:id="rId11"/>
    <sheet name="Zał. nr 12" sheetId="12" r:id="rId12"/>
    <sheet name="Zał. nr 13" sheetId="13" r:id="rId13"/>
    <sheet name="Zał. nr 14" sheetId="14" r:id="rId14"/>
  </sheets>
  <externalReferences>
    <externalReference r:id="rId17"/>
  </externalReferences>
  <definedNames>
    <definedName name="_xlnm.Print_Area" localSheetId="13">'Zał. nr 14'!$A$1:$I$29</definedName>
    <definedName name="_xlnm.Print_Area" localSheetId="2">'Zał.Nr 2'!$A:$IV</definedName>
    <definedName name="_xlnm.Print_Area" localSheetId="3">'Zał.nr3'!$A$1:$G$51</definedName>
    <definedName name="_xlnm.Print_Titles" localSheetId="3">'Zał.nr3'!$6:$7</definedName>
  </definedNames>
  <calcPr fullCalcOnLoad="1"/>
</workbook>
</file>

<file path=xl/sharedStrings.xml><?xml version="1.0" encoding="utf-8"?>
<sst xmlns="http://schemas.openxmlformats.org/spreadsheetml/2006/main" count="1144" uniqueCount="471">
  <si>
    <t>Lp.</t>
  </si>
  <si>
    <t>1.</t>
  </si>
  <si>
    <t>I.</t>
  </si>
  <si>
    <t>Plan przychodów i wydatków Gminnego Funduszu
Ochrony Środowiska i Gospodarki Wodnej</t>
  </si>
  <si>
    <t>Wyszczególnienie</t>
  </si>
  <si>
    <t>- środki pieniężne</t>
  </si>
  <si>
    <t>II.</t>
  </si>
  <si>
    <t>Przychody</t>
  </si>
  <si>
    <t>III.</t>
  </si>
  <si>
    <t>Wydatki</t>
  </si>
  <si>
    <t>Wydatki majątkowe</t>
  </si>
  <si>
    <t>IV.</t>
  </si>
  <si>
    <t>Stan funduszy na koniec roku</t>
  </si>
  <si>
    <t>Stan funduszy na początek roku</t>
  </si>
  <si>
    <t>Dochody i wydatki związane z realizacją zadań z zakresu administracji</t>
  </si>
  <si>
    <t>rządowej zleconych gminie i innych zadań zleconych ustawami</t>
  </si>
  <si>
    <t>Klasyfikacja</t>
  </si>
  <si>
    <t>Nazwa</t>
  </si>
  <si>
    <t>Dochody przyznane z tytułu dotacji na realizację zadań z zakresu administracji rządowej</t>
  </si>
  <si>
    <t>Wydatki przeznaczone na realizację zadań z zakresu administracji rządowej</t>
  </si>
  <si>
    <t>Dział</t>
  </si>
  <si>
    <t>Rozdział</t>
  </si>
  <si>
    <t>§</t>
  </si>
  <si>
    <t>Dotacje celowe otrzymane z budżetu państwa na realizację zadań bieżących z zakresu administracji rządowej oraz innych zadań zleconych gminie ustawami</t>
  </si>
  <si>
    <t>Dochody budżetu państwa związane z realizacją zadań zlecanych j.s.t.</t>
  </si>
  <si>
    <t>Wynagrodzenia osobowe pracowników</t>
  </si>
  <si>
    <t>Składki na ubezpieczenia społeczne</t>
  </si>
  <si>
    <t>Składki na Fundusz Pracy</t>
  </si>
  <si>
    <t>Administracja publiczna - Urzędy wojewódzkie</t>
  </si>
  <si>
    <t>Zakup materiałów i wyposażenia</t>
  </si>
  <si>
    <t>Zakup usług pozostałych</t>
  </si>
  <si>
    <t>Administracja publiczna</t>
  </si>
  <si>
    <t>Urzędy naczelnych organów władzy państwowej, kontroli i ochrony prawa</t>
  </si>
  <si>
    <t>Urzędy naczelnych organów władzy państwowej, kontroli i ochrony prawa oraz sądownictwa</t>
  </si>
  <si>
    <t>Świadczenia społeczne</t>
  </si>
  <si>
    <t>Składki na ubezpieczenia zdrowotne</t>
  </si>
  <si>
    <t>Składki na ubezpieczenia zdrowotne opłacane za osoby pobierające niektóre świadczenia z pomocy społecznej</t>
  </si>
  <si>
    <t xml:space="preserve">Zasiłki i pomoc w naturze oraz składki na ubezpieczenia społeczne </t>
  </si>
  <si>
    <t>Zasiłki rodzinne, pielęgnacyjne i wychowawcze</t>
  </si>
  <si>
    <t>Dodatkowe wynagrodzenia roczne</t>
  </si>
  <si>
    <t>Ośrodki pomocy społecznej</t>
  </si>
  <si>
    <t>Usługi opiekuńcze i specjalistyczne usługi opiekuńcze</t>
  </si>
  <si>
    <t>RAZEM</t>
  </si>
  <si>
    <t>w złotych</t>
  </si>
  <si>
    <t>Dochody do przekazania do budżetu państwa lub budżetu j.s.t.</t>
  </si>
  <si>
    <t>Stan środków obrotowych na początku roku</t>
  </si>
  <si>
    <t>ogółem</t>
  </si>
  <si>
    <t>w tym:
dotacja z budżetu</t>
  </si>
  <si>
    <t>w tym:
wpłata do budżetu</t>
  </si>
  <si>
    <t>Stan środków obrotowych na koniec roku</t>
  </si>
  <si>
    <t>w tym:</t>
  </si>
  <si>
    <t>2. Miejski Zakład Komunalny</t>
  </si>
  <si>
    <t>Zakłady budżetowe</t>
  </si>
  <si>
    <t>Środki specjalne</t>
  </si>
  <si>
    <t>1. Świetlice szkolne</t>
  </si>
  <si>
    <t>2. Przedszkole</t>
  </si>
  <si>
    <t>OGÓŁEM</t>
  </si>
  <si>
    <t>1. Ośrodek Sportu i Rekreacji</t>
  </si>
  <si>
    <t>-</t>
  </si>
  <si>
    <t>Treść</t>
  </si>
  <si>
    <t>Klasyfikacja przychodów i rozchodów</t>
  </si>
  <si>
    <t>Planowane dochody</t>
  </si>
  <si>
    <t>2.</t>
  </si>
  <si>
    <t>Planowane wydatki</t>
  </si>
  <si>
    <t>Nadwyżka (1-2)</t>
  </si>
  <si>
    <t>Deficyt (1-2)</t>
  </si>
  <si>
    <t>Finansowanie</t>
  </si>
  <si>
    <t>Przychody ogółem</t>
  </si>
  <si>
    <t>Kredyty zaciągnięte w bankach krajowych</t>
  </si>
  <si>
    <t>§ 952</t>
  </si>
  <si>
    <t>Pożyczki (uzyskane)</t>
  </si>
  <si>
    <t>3.</t>
  </si>
  <si>
    <t>§ 955</t>
  </si>
  <si>
    <t>4.</t>
  </si>
  <si>
    <t>5.</t>
  </si>
  <si>
    <t>Nadwyżka budżetu lat ubiegłych</t>
  </si>
  <si>
    <t>§ 957</t>
  </si>
  <si>
    <t>6.</t>
  </si>
  <si>
    <t>7.</t>
  </si>
  <si>
    <t>8.</t>
  </si>
  <si>
    <t>Rozchody ogółem</t>
  </si>
  <si>
    <t>Spłata kredytu</t>
  </si>
  <si>
    <t>§ 992</t>
  </si>
  <si>
    <t xml:space="preserve">Spłaty pożyczek </t>
  </si>
  <si>
    <t>Kwota</t>
  </si>
  <si>
    <t>Nazwa instytucji</t>
  </si>
  <si>
    <t>Kwota dotacji</t>
  </si>
  <si>
    <t>Nowomiejski Dom Kultury</t>
  </si>
  <si>
    <t>OGÓŁEM KWOTA DOTACJI</t>
  </si>
  <si>
    <t>Dotacje przedmiotowe dla zakładów budżetowych, kalkulowane według stawek jednostkowych</t>
  </si>
  <si>
    <t>Nazwa jednostki otrzymującej dotację</t>
  </si>
  <si>
    <t>Ośrodek Sportu i Rekreacji</t>
  </si>
  <si>
    <t>Ogółem kwota dotacji</t>
  </si>
  <si>
    <t>Zakres 
(rodzaj i wielkość stawki jednostkowej)</t>
  </si>
  <si>
    <t>Rodzaj zadłużenia</t>
  </si>
  <si>
    <t>Przewidywany stan na koniec roku</t>
  </si>
  <si>
    <t>Prognoza kwoty długu gminy</t>
  </si>
  <si>
    <t>Kredyty</t>
  </si>
  <si>
    <t>Pożyczki</t>
  </si>
  <si>
    <t>Przyjęte depozyty</t>
  </si>
  <si>
    <t>1) jednostek budżetowych,</t>
  </si>
  <si>
    <t>a) ustaw,</t>
  </si>
  <si>
    <t>b) orzeczeń sądu,</t>
  </si>
  <si>
    <t>c) udzielonych poręczeń i gwarancji,</t>
  </si>
  <si>
    <t>d) innych tytułów</t>
  </si>
  <si>
    <t>Łączna kwota długu na koniec roku budżetowego</t>
  </si>
  <si>
    <t>Dochody ogółem</t>
  </si>
  <si>
    <t>% udział długu j.s.t. w dochodach na koniec roku</t>
  </si>
  <si>
    <t>Nazwa zadania</t>
  </si>
  <si>
    <t>Zorganizowanie wypoczynku dla dzieci i młodzieży zgodnie z programem profilaktyki i rozwiązywania problemów alkoholowych</t>
  </si>
  <si>
    <t>Dochody</t>
  </si>
  <si>
    <t>Dochody i wydatki związane z realizacją zadań wspólnych realizowanych w drodze umów (porozumień) z innymi jednostkami samorządu terytorialnego</t>
  </si>
  <si>
    <t>Wymagalne zobowiązania:</t>
  </si>
  <si>
    <t>2) wynikające z:</t>
  </si>
  <si>
    <t>Wyemitowane papiery wartościowe</t>
  </si>
  <si>
    <t>Biblioteka</t>
  </si>
  <si>
    <t>szkolenie dzieci i młodzieży</t>
  </si>
  <si>
    <t>w tym :</t>
  </si>
  <si>
    <t>Szkolenie dzieci i młodzieży obejmuje następujące sekcje sportowe:</t>
  </si>
  <si>
    <t>- piłkę nożną</t>
  </si>
  <si>
    <t>- piłkę siatkową</t>
  </si>
  <si>
    <t>- sporty walki</t>
  </si>
  <si>
    <t>- sporty motorowe</t>
  </si>
  <si>
    <t>§ 6260 - wydatki na finansowanie inwestycji jednostek budżetowych</t>
  </si>
  <si>
    <t>Plany przychodów i wydatków zakładów budżetowych,
środków specjalnych na rok 2004</t>
  </si>
  <si>
    <t>Źródła sfinansowania deficytu lub rozdysponowania nadwyżki budżetowej w 2004r.</t>
  </si>
  <si>
    <t>Plan 2004r.</t>
  </si>
  <si>
    <t>Plan na 2004.</t>
  </si>
  <si>
    <t>§ 0690 - wpływy z różnych opłat</t>
  </si>
  <si>
    <t>Inne źródła przychodów</t>
  </si>
  <si>
    <t>Dotacje dla samorządowych instytucji kultury w roku 2004</t>
  </si>
  <si>
    <t>Planowane przychody OSiRu w 2004 r. wynoszą  790.100,- zł.</t>
  </si>
  <si>
    <t>Nagrody i wydatki osobowe nie zaliczane do wynagrodzeń</t>
  </si>
  <si>
    <t>Wybory do rad gmin, rad powiatów i sejmików województw oraz referenda gminne, powiatowe i wojewódzkie</t>
  </si>
  <si>
    <t>Dopłata do każdej zarobionej złotówki 0,3164 zł</t>
  </si>
  <si>
    <t>Dotacje celowe przekazane dla powiatu na inwestycje i zakupy inwestycyjne realizowane na podstawie porozumień między j.s.t.</t>
  </si>
  <si>
    <t>Planowana dotacja przeznaczona będzie na zakup specjalistycznego pojazdu ratowniczego dla Komendy Powiatowej Państwowej Straży Pożarnej w Nowym Mieście Lubawskim .</t>
  </si>
  <si>
    <t>Wykaz zadań własnych gminy zlecanych do realizacji podmiotom nie zaliczanym do sektora finansów publicznych i nie działających w celu osiągnięcia zysku w roku 2004</t>
  </si>
  <si>
    <t>Pomoc społeczna</t>
  </si>
  <si>
    <t>Wykonanie na koniec 31.12.2003</t>
  </si>
  <si>
    <t>Dotacje celowe z budżetu na finansowanie i dofinansowanie kosztów realizacji inwestycji i zakupów inwestycyjnych innych jednostek</t>
  </si>
  <si>
    <t>Dotacje celowe z budżetu na finansowanie i dofinansowanie kosztów realizacji inwestycji i zakupów inwestycyjnych innych j.s.t.</t>
  </si>
  <si>
    <t>Wydatki na zakupy inwestycyjne j.b.- Policja</t>
  </si>
  <si>
    <t>Sytuacja finansowa gminy</t>
  </si>
  <si>
    <t>Plan
2003</t>
  </si>
  <si>
    <t>Lata spłaty kredytu / pożyczki</t>
  </si>
  <si>
    <t>A.</t>
  </si>
  <si>
    <t>Dochody własne w tym:</t>
  </si>
  <si>
    <t>z podatków i opłat lokalnych</t>
  </si>
  <si>
    <t>z majątku gminy</t>
  </si>
  <si>
    <t>z udziału w podatkach stanowiących dochód budżetu państwa</t>
  </si>
  <si>
    <t>B.</t>
  </si>
  <si>
    <t>Subwencje</t>
  </si>
  <si>
    <t>C.</t>
  </si>
  <si>
    <t>Dotacje celowe na zadania z zakresu admin. Rządowej</t>
  </si>
  <si>
    <t>D.</t>
  </si>
  <si>
    <t>Dotacje celowe na zadania własne</t>
  </si>
  <si>
    <t>Wydatki ogółem</t>
  </si>
  <si>
    <t>Wydatki bieżące</t>
  </si>
  <si>
    <t>Wydatki inwestycyjne</t>
  </si>
  <si>
    <t>Spłaty pożyczek i kredytów</t>
  </si>
  <si>
    <t>w tym: spłata rat pożyczek (kredytów)</t>
  </si>
  <si>
    <t>Odsetki</t>
  </si>
  <si>
    <t>w tym: spłata rat pożyczki,
kredytu</t>
  </si>
  <si>
    <t>Wartość udzielonych poręczeń</t>
  </si>
  <si>
    <t>Wykup papierów wartościowych i dyskonto</t>
  </si>
  <si>
    <t>Wynik (I-II)</t>
  </si>
  <si>
    <t>V.</t>
  </si>
  <si>
    <t>Planowana, łączna kwota długu</t>
  </si>
  <si>
    <t>*)</t>
  </si>
  <si>
    <t>Wydatki związane z realizacją wieloletnich programów inwestycyjnych w 2005r i 2006r mogą być realizowane po uzyskaniu środków z Unii Europejskiej</t>
  </si>
  <si>
    <r>
      <t xml:space="preserve">Spłata </t>
    </r>
    <r>
      <rPr>
        <b/>
        <u val="single"/>
        <sz val="8"/>
        <rFont val="Arial CE"/>
        <family val="2"/>
      </rPr>
      <t xml:space="preserve">zaciągniętych </t>
    </r>
    <r>
      <rPr>
        <b/>
        <sz val="8"/>
        <rFont val="Arial CE"/>
        <family val="2"/>
      </rPr>
      <t xml:space="preserve"> pożyczek, kredytów</t>
    </r>
  </si>
  <si>
    <r>
      <t xml:space="preserve">Spłata </t>
    </r>
    <r>
      <rPr>
        <b/>
        <u val="single"/>
        <sz val="8"/>
        <rFont val="Arial CE"/>
        <family val="2"/>
      </rPr>
      <t>wnioskowanej</t>
    </r>
    <r>
      <rPr>
        <b/>
        <sz val="8"/>
        <rFont val="Arial CE"/>
        <family val="2"/>
      </rPr>
      <t xml:space="preserve"> pożyczki, kredytu</t>
    </r>
  </si>
  <si>
    <t>Plan na 2004</t>
  </si>
  <si>
    <t>Podatki i opłaty</t>
  </si>
  <si>
    <t>1. Podatek od nieruchomości § 0310</t>
  </si>
  <si>
    <t>2. Podatek rolny § 0320</t>
  </si>
  <si>
    <t>3. Podatek od środków transportowych § 0340</t>
  </si>
  <si>
    <t>4. Opłata skarbowa § 0410</t>
  </si>
  <si>
    <t>5. Wpływy z karty podatkowej § 0350</t>
  </si>
  <si>
    <t>6. Udział w podatku dochodowym od osób prawnych § 0020</t>
  </si>
  <si>
    <t>7. Udział w podatku dochodowym od osób fizycznych § 0010</t>
  </si>
  <si>
    <t>Dochody z majątku gminy</t>
  </si>
  <si>
    <t>1. Ze sprzedaży</t>
  </si>
  <si>
    <t>2. Z dzierżawy</t>
  </si>
  <si>
    <t>Wpłaty od jednostek organizacyjnych gminy</t>
  </si>
  <si>
    <t>Pozostałe dochody</t>
  </si>
  <si>
    <t>Ogółem dochody własne ( I+II+III+IV )</t>
  </si>
  <si>
    <t>Subwencja ogólna</t>
  </si>
  <si>
    <t>VI.</t>
  </si>
  <si>
    <t>Ogółem dotacje</t>
  </si>
  <si>
    <t>1. Dotacje celowe na zadania własne gminy § 2030 - § 6330</t>
  </si>
  <si>
    <t>2. Dotacje celowe na zadania zlecane gminom § 2010 - § 6310</t>
  </si>
  <si>
    <t>3. Dotacje celowe na zadania (umowy  i porozumienia) § 2310</t>
  </si>
  <si>
    <t>4. Inne dotacje i środki na finans. progr. ze źr. zagr. nie podelgające zwrotowi</t>
  </si>
  <si>
    <t>Ogółem subwencje i dotacje ( V+VI )</t>
  </si>
  <si>
    <t>DOCHODY OGÓŁEM  ( A + B )</t>
  </si>
  <si>
    <t>Dz.</t>
  </si>
  <si>
    <t>Rozdz.</t>
  </si>
  <si>
    <t>Plan 2004</t>
  </si>
  <si>
    <t>600</t>
  </si>
  <si>
    <t>60016</t>
  </si>
  <si>
    <t>0490</t>
  </si>
  <si>
    <t>Wpływy z innych lokalnych opłat pobieranych przez jednostki samorządu terytorialnego na podstawie odrębnych ustaw</t>
  </si>
  <si>
    <t>0690</t>
  </si>
  <si>
    <t>Wpływy z różnych opłat</t>
  </si>
  <si>
    <t>Drogi publiczne gminne</t>
  </si>
  <si>
    <t>Transport i łączność</t>
  </si>
  <si>
    <t>700</t>
  </si>
  <si>
    <t>70005</t>
  </si>
  <si>
    <t>0470</t>
  </si>
  <si>
    <t xml:space="preserve">Wpływy z opłat za zarząd, użytkowanie i użytkowanie wieczyste nieruchomości </t>
  </si>
  <si>
    <t>0750</t>
  </si>
  <si>
    <t>Dochody z najmu i dzierżawy składników majątkowych jednostek samorządu terytorialnego oraz innych umów o podobnym charakterze</t>
  </si>
  <si>
    <t>0770</t>
  </si>
  <si>
    <t>Wpłaty z tytułu odpłatnego nabycia prawa własności nieruchomości</t>
  </si>
  <si>
    <t>Gospodarka gruntami i nieruchomościami</t>
  </si>
  <si>
    <t>Gospodarka mieszkaniowa</t>
  </si>
  <si>
    <t>750</t>
  </si>
  <si>
    <t>75011</t>
  </si>
  <si>
    <t>2010</t>
  </si>
  <si>
    <t>2360</t>
  </si>
  <si>
    <t>Dochody jednostek samorządu terytorialnego związane z realizacją zadań z zakresu administracji rządowej oraz innych zadań zleconych ustawami</t>
  </si>
  <si>
    <t>Urzędy Wojewódzkie</t>
  </si>
  <si>
    <t>75023</t>
  </si>
  <si>
    <t>0970</t>
  </si>
  <si>
    <t>Wpływy z różnych dochodów</t>
  </si>
  <si>
    <t>Urzędy miast</t>
  </si>
  <si>
    <t>751</t>
  </si>
  <si>
    <t>75101</t>
  </si>
  <si>
    <t>75109</t>
  </si>
  <si>
    <t>Wybory do rad gmin, rad powiatów i sejmików województw, wybory wójtów, burmistrzów iprezydentów miast oraz referenda gminne, powiatowe i wojewódzkie</t>
  </si>
  <si>
    <t>754</t>
  </si>
  <si>
    <t>75416</t>
  </si>
  <si>
    <t>0570</t>
  </si>
  <si>
    <t>Grzywny , mandaty i inne kary pieniężne od ludności</t>
  </si>
  <si>
    <t>Straż Miejska</t>
  </si>
  <si>
    <t>Bezpieczeństwo publiczne i ochrona przeciwpożarowa</t>
  </si>
  <si>
    <t>756</t>
  </si>
  <si>
    <t>75601</t>
  </si>
  <si>
    <t>0350</t>
  </si>
  <si>
    <t>Podatek od działalności gospodarczej osób fizycznych, opłacany w formie karty podatkowej</t>
  </si>
  <si>
    <t>Wpływy z podatku dochodowego od osób fizycznych</t>
  </si>
  <si>
    <t>75615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</si>
  <si>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</si>
  <si>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</si>
  <si>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</si>
  <si>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</si>
  <si>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</si>
  <si>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</si>
  <si>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</si>
  <si>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</si>
  <si>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</si>
  <si>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</si>
  <si>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</si>
  <si>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</si>
  <si>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</si>
  <si>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</si>
  <si>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0450</t>
  </si>
  <si>
    <t>Wpływy z opłaty administracyjnej za czynności urzędowe</t>
  </si>
  <si>
    <t>0500</t>
  </si>
  <si>
    <t>Podatek od czynności cywilnoprawnych</t>
  </si>
  <si>
    <t>0910</t>
  </si>
  <si>
    <t>Odsetki od nieterminowych wpłat z tytułu podatków i opłat</t>
  </si>
  <si>
    <t xml:space="preserve">Wpływy z podatku rolnego, podatku leśnego, podatku od czynności cywilnoprawnych oraz podatków i opłat lokalnych </t>
  </si>
  <si>
    <t>75618</t>
  </si>
  <si>
    <t>0410</t>
  </si>
  <si>
    <t>Wpływy z opłaty skarbowej</t>
  </si>
  <si>
    <t>Wpływy z innych opłat stanowiących dochody jednostek samorządu terytorialnego na podstawie ustaw</t>
  </si>
  <si>
    <t>75621</t>
  </si>
  <si>
    <t>0010</t>
  </si>
  <si>
    <t>Podatek dochodowy od osób fizycznych</t>
  </si>
  <si>
    <t>0020</t>
  </si>
  <si>
    <t>Podatek dochodowy od osób prawnych</t>
  </si>
  <si>
    <t xml:space="preserve">Udziały gmin w podatkach stanowiących dochód budżetu państwa </t>
  </si>
  <si>
    <t>Dochody  od osób prawnych, od osób fizycznych i od innych jednostek nie posiadających osobowości prawnej</t>
  </si>
  <si>
    <t>758</t>
  </si>
  <si>
    <t>75801</t>
  </si>
  <si>
    <t>2920</t>
  </si>
  <si>
    <t>Subwencje ogólne z budżetu państwa</t>
  </si>
  <si>
    <t>Część oświatowa subwencji ogólnej dla jednostek samorządu terytorialnego</t>
  </si>
  <si>
    <t>75802</t>
  </si>
  <si>
    <t>Część podstawowa subwencji ogólnej dla gmin</t>
  </si>
  <si>
    <t>75814</t>
  </si>
  <si>
    <t>0920</t>
  </si>
  <si>
    <t>Pozostałe odsetki</t>
  </si>
  <si>
    <t>Różne rozliczenia finansowe</t>
  </si>
  <si>
    <t>Różne rozliczenia</t>
  </si>
  <si>
    <t>801</t>
  </si>
  <si>
    <t>80101</t>
  </si>
  <si>
    <t>Szkoły podstawowe</t>
  </si>
  <si>
    <t>80110</t>
  </si>
  <si>
    <t>Gimnazja</t>
  </si>
  <si>
    <t>Oświata i wychowanie</t>
  </si>
  <si>
    <t>851</t>
  </si>
  <si>
    <t>85154</t>
  </si>
  <si>
    <t>0480</t>
  </si>
  <si>
    <t>Wpływy z opłat za zezwolenia na sprzedaż alkoholu</t>
  </si>
  <si>
    <t>Przeciwdziałanie alkoholizmowi</t>
  </si>
  <si>
    <t>Ochrona zdrowia</t>
  </si>
  <si>
    <t>852</t>
  </si>
  <si>
    <t>85213</t>
  </si>
  <si>
    <t>85214</t>
  </si>
  <si>
    <t>Zasiłki i pomoc w naturze oraz składki na ubezpieczenie społeczne</t>
  </si>
  <si>
    <t>85216</t>
  </si>
  <si>
    <t>85219</t>
  </si>
  <si>
    <t>85228</t>
  </si>
  <si>
    <t>0830</t>
  </si>
  <si>
    <t>Wpływy z usług</t>
  </si>
  <si>
    <t>900</t>
  </si>
  <si>
    <t>90001</t>
  </si>
  <si>
    <t>0960</t>
  </si>
  <si>
    <t xml:space="preserve">Otrzymane spadki, zapisy i darowizny w postaci pieniężnej </t>
  </si>
  <si>
    <t>6333</t>
  </si>
  <si>
    <t>Dotacje celowe otrzymane z budżetu państwa na realizację inwestycji i zakupów inwestycyjnych własnych gmin</t>
  </si>
  <si>
    <t xml:space="preserve"> Gospodarka ściekowa i ochrona wód</t>
  </si>
  <si>
    <t>90095</t>
  </si>
  <si>
    <t>6260</t>
  </si>
  <si>
    <t>Dotacje otrzymane z funduszy celowych na finansowanie lub dofinansowanie kosztów realizacji inwestycji i zakupów inwestycyjnych jsfp</t>
  </si>
  <si>
    <t>Pozostała działalność</t>
  </si>
  <si>
    <t>Gospodarka komunalna i ochrona środowiska</t>
  </si>
  <si>
    <t>DOCHODY OGÓŁEM</t>
  </si>
  <si>
    <t>1. Dotacje celowe</t>
  </si>
  <si>
    <t xml:space="preserve"> - na zadanie własne</t>
  </si>
  <si>
    <t xml:space="preserve"> - na zadania zlecone</t>
  </si>
  <si>
    <t>2. Pozostałe dotacje</t>
  </si>
  <si>
    <t>WYDATKI OGÓŁEM, Z TEGO :</t>
  </si>
  <si>
    <t>a) wydatki bieżące, w tym :</t>
  </si>
  <si>
    <t xml:space="preserve"> - wynagrodzenia i pochodne od wynagrodzeń</t>
  </si>
  <si>
    <t xml:space="preserve"> - dotacje</t>
  </si>
  <si>
    <t xml:space="preserve"> - na obsługę długu jednostki samorządu terytorialnego</t>
  </si>
  <si>
    <t xml:space="preserve"> - z tytułu poręczeń i gwarancji udzielonych przez jednostkę samorządu terytorialnego</t>
  </si>
  <si>
    <t>b) wydatki majątkowe</t>
  </si>
  <si>
    <t xml:space="preserve"> - w tym wydatki inwestycyjne</t>
  </si>
  <si>
    <t>010</t>
  </si>
  <si>
    <t>01030</t>
  </si>
  <si>
    <t>2850</t>
  </si>
  <si>
    <t>Wpłaty gmin na rzecz izb rolniczych w wysokości 2% uzyskanych wpływów z podatku rolnego</t>
  </si>
  <si>
    <t>Izby rolnicze</t>
  </si>
  <si>
    <t>Rolnictwo i łowiectwo</t>
  </si>
  <si>
    <t>4270</t>
  </si>
  <si>
    <t>Zakup usług remontowych</t>
  </si>
  <si>
    <t>6050</t>
  </si>
  <si>
    <t>Wydatki inwestycyjne jednostek budżetowych</t>
  </si>
  <si>
    <t>60095</t>
  </si>
  <si>
    <t>4300</t>
  </si>
  <si>
    <t>6220</t>
  </si>
  <si>
    <t>Dotacje celowe z budżetu na finansowanie i dofinan. kosztów realizacji inwestycji i zakupów inw. innych jsfp</t>
  </si>
  <si>
    <t>4430</t>
  </si>
  <si>
    <t>Różne opłaty i składki</t>
  </si>
  <si>
    <t>4500</t>
  </si>
  <si>
    <t>Pozostałe podatki na rzecz budżetów jst</t>
  </si>
  <si>
    <t>6060</t>
  </si>
  <si>
    <t xml:space="preserve">Wydatki na zakupy inwestycyjne jednostek budżetowych </t>
  </si>
  <si>
    <t>70095</t>
  </si>
  <si>
    <t>710</t>
  </si>
  <si>
    <t>71004</t>
  </si>
  <si>
    <t>Plany zagospodarowania przestrzennego</t>
  </si>
  <si>
    <t>71035</t>
  </si>
  <si>
    <t>4210</t>
  </si>
  <si>
    <t>Cmentarze</t>
  </si>
  <si>
    <t>Działalność usługowa</t>
  </si>
  <si>
    <t>4010</t>
  </si>
  <si>
    <t>4110</t>
  </si>
  <si>
    <t>4120</t>
  </si>
  <si>
    <t>Urzędy wojewódzkie</t>
  </si>
  <si>
    <t>75022</t>
  </si>
  <si>
    <t>3030</t>
  </si>
  <si>
    <t>Różne wydatki na rzecz osób fizycznych</t>
  </si>
  <si>
    <t>4410</t>
  </si>
  <si>
    <t>Podróże służbowe krajowe</t>
  </si>
  <si>
    <t>4420</t>
  </si>
  <si>
    <t>Podróże służbowe zagraniczne</t>
  </si>
  <si>
    <t>Rady gmin</t>
  </si>
  <si>
    <t>3020</t>
  </si>
  <si>
    <t>4040</t>
  </si>
  <si>
    <t>4260</t>
  </si>
  <si>
    <t>Zakup energii</t>
  </si>
  <si>
    <t>4440</t>
  </si>
  <si>
    <t>Odpisy na zakładowy fundusz świadczeń socjalnych</t>
  </si>
  <si>
    <t>Urzędy gmin</t>
  </si>
  <si>
    <t>75095</t>
  </si>
  <si>
    <t>Wybory do rad gmin, rad powiatów i sejmików województw, wybory wójtów, burmistrzów oraz referenda gminne, powiatowe i wojewódzkie</t>
  </si>
  <si>
    <t>75405</t>
  </si>
  <si>
    <t>Komendy powiatowe Policji</t>
  </si>
  <si>
    <t>75411</t>
  </si>
  <si>
    <t>6620</t>
  </si>
  <si>
    <t>Dotacje celowe przekazane dla powiatu na inwestycje i zakupy inwestycyjne realizowane na podstawie porozumień między jst</t>
  </si>
  <si>
    <t>Komendy powiatowe Państwowej Straży Pożarnej</t>
  </si>
  <si>
    <t>75647</t>
  </si>
  <si>
    <t>4100</t>
  </si>
  <si>
    <t>Wynagrodzenia agencyjno-prowizyjne</t>
  </si>
  <si>
    <t>Pobór podatków, opłat i niepodatkowych należności budżetowych</t>
  </si>
  <si>
    <t>757</t>
  </si>
  <si>
    <t>75702</t>
  </si>
  <si>
    <t>8070</t>
  </si>
  <si>
    <t>Odsetki i dyskonto od krajowych skarbowych papierów wartościowych oraz od krajowych pożyczek i kredytów</t>
  </si>
  <si>
    <t xml:space="preserve">Obsługa papierów wartościowych , kredytów i pożyczek jednostek samorządu terytorialnego </t>
  </si>
  <si>
    <t>Obsługa długu publicznego</t>
  </si>
  <si>
    <t>75818</t>
  </si>
  <si>
    <t>4810</t>
  </si>
  <si>
    <t>Rezerwy</t>
  </si>
  <si>
    <t>Rezerwy ogólne i celowe</t>
  </si>
  <si>
    <t>80104</t>
  </si>
  <si>
    <t xml:space="preserve">Przedszkola </t>
  </si>
  <si>
    <t>4240</t>
  </si>
  <si>
    <t>Zakup pomocy naukowych, dydaktycznych i książek</t>
  </si>
  <si>
    <t>80113</t>
  </si>
  <si>
    <t>Dowożenie uczniów do szkół</t>
  </si>
  <si>
    <t>80146</t>
  </si>
  <si>
    <t>3250</t>
  </si>
  <si>
    <t>Stypendia różne</t>
  </si>
  <si>
    <t>Dokształcanie i doskonalenie nauczycieli</t>
  </si>
  <si>
    <t>80195</t>
  </si>
  <si>
    <t>2830</t>
  </si>
  <si>
    <t>Dot.cel.z budżetu na finan.lub dofinan.zadań zleconych do realizacji pozostałym jednostkom nie zaliczanym do sfp</t>
  </si>
  <si>
    <t>3110</t>
  </si>
  <si>
    <t>4220</t>
  </si>
  <si>
    <t>Zakup środków żywności</t>
  </si>
  <si>
    <t>4130</t>
  </si>
  <si>
    <t>Składki na ubezpieczenie zdrowotne opłacane za osoby pobierające niektóre świadczenia z pomocy społecznej</t>
  </si>
  <si>
    <t>85215</t>
  </si>
  <si>
    <t>Dodatki mieszkaniowe</t>
  </si>
  <si>
    <t>4480</t>
  </si>
  <si>
    <t>85295</t>
  </si>
  <si>
    <t>854</t>
  </si>
  <si>
    <t>85401</t>
  </si>
  <si>
    <t>Świetlice szkolne</t>
  </si>
  <si>
    <t>85446</t>
  </si>
  <si>
    <t>85495</t>
  </si>
  <si>
    <t>Edukacyjna opieka wychowawcza</t>
  </si>
  <si>
    <t>Gospodarka ściekowa i ochrona wód</t>
  </si>
  <si>
    <t>90003</t>
  </si>
  <si>
    <t>Oczyszczanie miast</t>
  </si>
  <si>
    <t>90004</t>
  </si>
  <si>
    <t>Utrzymanie zieleni w miastach i gminach</t>
  </si>
  <si>
    <t>90015</t>
  </si>
  <si>
    <t>Oświetlenie ulic, placów i dróg</t>
  </si>
  <si>
    <t>90019</t>
  </si>
  <si>
    <t>Wpływy i wydatki związane z gromadzeniem środków z opłat i kar za korzystanie ze środowiska</t>
  </si>
  <si>
    <t>921</t>
  </si>
  <si>
    <t>92109</t>
  </si>
  <si>
    <t>2550</t>
  </si>
  <si>
    <t>Dotacja podmiotowa z budżetu dla instytucję kultury</t>
  </si>
  <si>
    <t>Domy i ośrodki kultury, świetlice i kluby</t>
  </si>
  <si>
    <t>92116</t>
  </si>
  <si>
    <t>Biblioteki</t>
  </si>
  <si>
    <t>92120</t>
  </si>
  <si>
    <t>Ochrona i konserwacja zabytków</t>
  </si>
  <si>
    <t>92195</t>
  </si>
  <si>
    <t>Kultura i ochrona dziedzictwa narodowego</t>
  </si>
  <si>
    <t>926</t>
  </si>
  <si>
    <t>92604</t>
  </si>
  <si>
    <t>2650</t>
  </si>
  <si>
    <t xml:space="preserve">Dotacja przedmiotowa z budżetu dla zakładu budżetowego </t>
  </si>
  <si>
    <t>Instytucje kultury fizycznej</t>
  </si>
  <si>
    <t>92605</t>
  </si>
  <si>
    <t>Zadania w zakresie kultury fizycznej i sportu</t>
  </si>
  <si>
    <t>Kultura fizyczna i sport</t>
  </si>
  <si>
    <t>OGÓŁEM WYDATKI</t>
  </si>
  <si>
    <t>Załącznik nr 3  do Uchwały nr XVII/148/04  Rady Miejskiej 
 z dnia 12 lutego 2004r.</t>
  </si>
  <si>
    <t>Załącznik nr 4 do Uchwały
 nr XVII/148/04 Rady Miejskiej
z dnia 12 lutego 2004r.</t>
  </si>
  <si>
    <t>Załącznik nr 4a do Uchwały nr XVII/148/04 Rady Miejskiej
z dnia 12 lutego 2004r.</t>
  </si>
  <si>
    <t>Załącznik nr 7 do Uchwały nr XVII/148/04 Rady Miejskiej
z dnia 12 lutego 2004r.</t>
  </si>
  <si>
    <t>Załącznik nr 8 do 
Uchwały nr XVII/148/04 Rady Miejskiej  z dnia 12 lutego 2004r.</t>
  </si>
  <si>
    <t>Załącznik nr 10 do Uchwały 
nr XVII/148/04  Rady Miejskiej
 z dnia 12 lutego 2004r.</t>
  </si>
  <si>
    <t>Załącznik nr 11  do Uchwały 
 nr XVII/148/04 Rady Miejskiej
 z dnia 12 lutego 2004r.</t>
  </si>
  <si>
    <t>Załącznik nr 12 do Uchwały 
 nr XVII/148/04 Rady Miejskiej
 z dnia 12 lutego 2004r.</t>
  </si>
  <si>
    <t>Załącznik nr 13 do Uchwały 
nr XVII/148/04 Rady Miejskiej
 z dnia 12 lutego 2004r.</t>
  </si>
  <si>
    <t>Załącznik nr 14 do Uchwały 
nr XVII/148/04 Rady Miejskiej 
 z dnia 12 lutego 2004r.</t>
  </si>
  <si>
    <t>Załącznik nr 9 do Uchwały 
nr XVII/148/04 Rady Miejskiej
 z dnia 12 lutego 2004r.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</si>
</sst>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_ ;\-#,##0\ "/>
    <numFmt numFmtId="166" formatCode="0.000%"/>
  </numFmts>
  <fonts count="15">
    <font>
      <sz val="10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2"/>
      <name val="Times New Roman CE"/>
      <family val="1"/>
    </font>
    <font>
      <b/>
      <sz val="8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u val="single"/>
      <sz val="8"/>
      <name val="Arial CE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8"/>
      <name val="Times New Roman CE"/>
      <family val="1"/>
    </font>
    <font>
      <b/>
      <sz val="11"/>
      <name val="Times New Roman CE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8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center" vertical="top" wrapText="1"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horizontal="left" inden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 indent="1"/>
    </xf>
    <xf numFmtId="3" fontId="0" fillId="0" borderId="2" xfId="0" applyNumberFormat="1" applyBorder="1" applyAlignment="1">
      <alignment/>
    </xf>
    <xf numFmtId="41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3" fontId="0" fillId="0" borderId="4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3" fontId="0" fillId="0" borderId="4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3" xfId="0" applyNumberFormat="1" applyBorder="1" applyAlignment="1">
      <alignment/>
    </xf>
    <xf numFmtId="3" fontId="0" fillId="0" borderId="1" xfId="0" applyNumberForma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horizontal="right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3" fontId="0" fillId="0" borderId="2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42" fontId="0" fillId="0" borderId="0" xfId="0" applyNumberFormat="1" applyAlignment="1">
      <alignment/>
    </xf>
    <xf numFmtId="4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right"/>
    </xf>
    <xf numFmtId="3" fontId="0" fillId="0" borderId="2" xfId="0" applyNumberForma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3" fillId="0" borderId="12" xfId="0" applyFon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1" fontId="0" fillId="0" borderId="1" xfId="0" applyNumberFormat="1" applyBorder="1" applyAlignment="1">
      <alignment vertical="center"/>
    </xf>
    <xf numFmtId="41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41" fontId="3" fillId="0" borderId="1" xfId="0" applyNumberFormat="1" applyFont="1" applyBorder="1" applyAlignment="1">
      <alignment horizontal="right" vertical="center"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8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8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  <xf numFmtId="0" fontId="6" fillId="0" borderId="9" xfId="0" applyNumberFormat="1" applyFont="1" applyBorder="1" applyAlignment="1">
      <alignment horizontal="left" vertical="center"/>
    </xf>
    <xf numFmtId="0" fontId="6" fillId="0" borderId="14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left" vertical="center" wrapText="1"/>
    </xf>
    <xf numFmtId="3" fontId="0" fillId="0" borderId="12" xfId="0" applyNumberFormat="1" applyBorder="1" applyAlignment="1">
      <alignment horizontal="left" vertical="center" wrapText="1"/>
    </xf>
    <xf numFmtId="3" fontId="0" fillId="0" borderId="8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4" fontId="0" fillId="0" borderId="0" xfId="18" applyFont="1" applyAlignment="1">
      <alignment horizontal="left"/>
    </xf>
    <xf numFmtId="44" fontId="0" fillId="0" borderId="0" xfId="18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7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49" fontId="0" fillId="0" borderId="5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49" fontId="0" fillId="0" borderId="3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3" fontId="0" fillId="0" borderId="2" xfId="0" applyNumberFormat="1" applyBorder="1" applyAlignment="1">
      <alignment vertical="center"/>
    </xf>
    <xf numFmtId="49" fontId="4" fillId="0" borderId="8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49" fontId="0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0" fillId="0" borderId="7" xfId="0" applyNumberForma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9" fontId="0" fillId="0" borderId="9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49" fontId="4" fillId="0" borderId="8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3" fontId="0" fillId="0" borderId="3" xfId="0" applyNumberFormat="1" applyBorder="1" applyAlignment="1">
      <alignment horizontal="right" vertical="center" wrapText="1"/>
    </xf>
    <xf numFmtId="0" fontId="7" fillId="0" borderId="1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3" fontId="3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00125" y="0"/>
          <a:ext cx="475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/>
            <a:t>Plan dochodów budżetu gminy na 2002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7531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Załącznik nr      do uchwały Rady Miejskiej nr ....................................... 
z dnia .................................................</a:t>
          </a:r>
        </a:p>
      </xdr:txBody>
    </xdr:sp>
    <xdr:clientData/>
  </xdr:twoCellAnchor>
  <xdr:twoCellAnchor>
    <xdr:from>
      <xdr:col>1</xdr:col>
      <xdr:colOff>104775</xdr:colOff>
      <xdr:row>3</xdr:row>
      <xdr:rowOff>133350</xdr:rowOff>
    </xdr:from>
    <xdr:to>
      <xdr:col>4</xdr:col>
      <xdr:colOff>0</xdr:colOff>
      <xdr:row>4</xdr:row>
      <xdr:rowOff>228600</xdr:rowOff>
    </xdr:to>
    <xdr:sp>
      <xdr:nvSpPr>
        <xdr:cNvPr id="3" name="Rectangle 3"/>
        <xdr:cNvSpPr>
          <a:spLocks/>
        </xdr:cNvSpPr>
      </xdr:nvSpPr>
      <xdr:spPr>
        <a:xfrm>
          <a:off x="800100" y="1076325"/>
          <a:ext cx="62579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Plan dochodów budżetu gminy na 2004 r.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4533900</xdr:colOff>
      <xdr:row>0</xdr:row>
      <xdr:rowOff>85725</xdr:rowOff>
    </xdr:from>
    <xdr:to>
      <xdr:col>4</xdr:col>
      <xdr:colOff>619125</xdr:colOff>
      <xdr:row>2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534025" y="85725"/>
          <a:ext cx="214312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Załącznik nr 1
Do Uchwały Nr XVII/148/04 Rady Miejskiej w Nowym Mieście Lubawskim z dnia 12 lutego 2004r.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114300</xdr:rowOff>
    </xdr:from>
    <xdr:to>
      <xdr:col>5</xdr:col>
      <xdr:colOff>0</xdr:colOff>
      <xdr:row>3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190500" y="742950"/>
          <a:ext cx="72390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Plan dochodów budżetu gminy na 2004 r.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3905250</xdr:colOff>
      <xdr:row>0</xdr:row>
      <xdr:rowOff>38100</xdr:rowOff>
    </xdr:from>
    <xdr:to>
      <xdr:col>4</xdr:col>
      <xdr:colOff>676275</xdr:colOff>
      <xdr:row>2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38750" y="38100"/>
          <a:ext cx="19716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Załącznik nr 1a
Do Uchwały Nr XVII/148/04 Rady Miejskiej w Nowym Mieście Lubawskim z dnia 12 lutego 2004r.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2</xdr:row>
      <xdr:rowOff>104775</xdr:rowOff>
    </xdr:from>
    <xdr:to>
      <xdr:col>3</xdr:col>
      <xdr:colOff>4362450</xdr:colOff>
      <xdr:row>3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171575" y="733425"/>
          <a:ext cx="46958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Wydatki budżetu gminy na rok 2004 </a:t>
          </a:r>
        </a:p>
      </xdr:txBody>
    </xdr:sp>
    <xdr:clientData/>
  </xdr:twoCellAnchor>
  <xdr:twoCellAnchor>
    <xdr:from>
      <xdr:col>3</xdr:col>
      <xdr:colOff>3886200</xdr:colOff>
      <xdr:row>0</xdr:row>
      <xdr:rowOff>123825</xdr:rowOff>
    </xdr:from>
    <xdr:to>
      <xdr:col>4</xdr:col>
      <xdr:colOff>1400175</xdr:colOff>
      <xdr:row>2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91150" y="123825"/>
          <a:ext cx="19621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Załącznik nr 2 
Do Uchwały  Nr XVII/148/04 Rady Miejskiej w Nowym Mieście Lubawskim z dnia 12 lutego 2004r.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&#322;&#261;czniki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3"/>
      <sheetName val="1"/>
    </sheetNames>
    <sheetDataSet>
      <sheetData sheetId="0">
        <row r="13">
          <cell r="E13">
            <v>530850</v>
          </cell>
        </row>
        <row r="14">
          <cell r="E14">
            <v>930259</v>
          </cell>
        </row>
        <row r="31">
          <cell r="E31">
            <v>38500</v>
          </cell>
        </row>
        <row r="33">
          <cell r="E33">
            <v>2950000</v>
          </cell>
        </row>
        <row r="36">
          <cell r="E36">
            <v>18000</v>
          </cell>
        </row>
        <row r="38">
          <cell r="E38">
            <v>151000</v>
          </cell>
        </row>
        <row r="47">
          <cell r="E47">
            <v>220000</v>
          </cell>
        </row>
        <row r="50">
          <cell r="E50">
            <v>2827580</v>
          </cell>
        </row>
        <row r="51">
          <cell r="E51">
            <v>70000</v>
          </cell>
        </row>
        <row r="54">
          <cell r="E54">
            <v>4600890</v>
          </cell>
        </row>
        <row r="56">
          <cell r="E56">
            <v>764062</v>
          </cell>
        </row>
        <row r="92">
          <cell r="E92">
            <v>15143233</v>
          </cell>
        </row>
        <row r="94">
          <cell r="E94">
            <v>248377</v>
          </cell>
        </row>
        <row r="95">
          <cell r="E95">
            <v>1070275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D41"/>
  <sheetViews>
    <sheetView workbookViewId="0" topLeftCell="A1">
      <selection activeCell="B12" sqref="B12"/>
    </sheetView>
  </sheetViews>
  <sheetFormatPr defaultColWidth="9.00390625" defaultRowHeight="24.75" customHeight="1"/>
  <cols>
    <col min="1" max="1" width="9.125" style="57" customWidth="1"/>
    <col min="2" max="2" width="4.00390625" style="57" customWidth="1"/>
    <col min="3" max="3" width="62.375" style="57" customWidth="1"/>
    <col min="4" max="4" width="17.125" style="57" customWidth="1"/>
    <col min="5" max="16384" width="9.125" style="57" customWidth="1"/>
  </cols>
  <sheetData>
    <row r="8" spans="2:4" s="249" customFormat="1" ht="24" customHeight="1">
      <c r="B8" s="250" t="s">
        <v>4</v>
      </c>
      <c r="C8" s="251"/>
      <c r="D8" s="252" t="s">
        <v>173</v>
      </c>
    </row>
    <row r="9" spans="2:4" ht="24.75" customHeight="1">
      <c r="B9" s="253"/>
      <c r="C9" s="254"/>
      <c r="D9" s="252"/>
    </row>
    <row r="10" spans="2:4" ht="24.75" customHeight="1">
      <c r="B10" s="255" t="s">
        <v>2</v>
      </c>
      <c r="C10" s="256" t="s">
        <v>174</v>
      </c>
      <c r="D10" s="16">
        <f>SUM(D11:D17)</f>
        <v>6275080</v>
      </c>
    </row>
    <row r="11" spans="2:4" ht="24.75" customHeight="1">
      <c r="B11" s="257"/>
      <c r="C11" s="258" t="s">
        <v>175</v>
      </c>
      <c r="D11" s="24">
        <f>'[1]2'!E33</f>
        <v>2950000</v>
      </c>
    </row>
    <row r="12" spans="2:4" ht="24.75" customHeight="1">
      <c r="B12" s="259"/>
      <c r="C12" s="260" t="s">
        <v>176</v>
      </c>
      <c r="D12" s="11">
        <f>'[1]2'!E36</f>
        <v>18000</v>
      </c>
    </row>
    <row r="13" spans="2:4" ht="24.75" customHeight="1">
      <c r="B13" s="259"/>
      <c r="C13" s="260" t="s">
        <v>177</v>
      </c>
      <c r="D13" s="11">
        <f>'[1]2'!E38</f>
        <v>151000</v>
      </c>
    </row>
    <row r="14" spans="2:4" ht="24.75" customHeight="1">
      <c r="B14" s="259"/>
      <c r="C14" s="260" t="s">
        <v>178</v>
      </c>
      <c r="D14" s="11">
        <f>'[1]2'!E47</f>
        <v>220000</v>
      </c>
    </row>
    <row r="15" spans="2:4" ht="24.75" customHeight="1">
      <c r="B15" s="259"/>
      <c r="C15" s="260" t="s">
        <v>179</v>
      </c>
      <c r="D15" s="11">
        <f>'[1]2'!E31</f>
        <v>38500</v>
      </c>
    </row>
    <row r="16" spans="2:4" ht="24.75" customHeight="1">
      <c r="B16" s="259"/>
      <c r="C16" s="260" t="s">
        <v>180</v>
      </c>
      <c r="D16" s="11">
        <f>'[1]2'!E51</f>
        <v>70000</v>
      </c>
    </row>
    <row r="17" spans="2:4" ht="24.75" customHeight="1">
      <c r="B17" s="259"/>
      <c r="C17" s="260" t="s">
        <v>181</v>
      </c>
      <c r="D17" s="11">
        <f>'[1]2'!E50</f>
        <v>2827580</v>
      </c>
    </row>
    <row r="18" spans="2:4" ht="24.75" customHeight="1">
      <c r="B18" s="255" t="s">
        <v>6</v>
      </c>
      <c r="C18" s="256" t="s">
        <v>182</v>
      </c>
      <c r="D18" s="16">
        <f>SUM(D19:D20)</f>
        <v>1461109</v>
      </c>
    </row>
    <row r="19" spans="2:4" ht="24.75" customHeight="1">
      <c r="B19" s="259"/>
      <c r="C19" s="260" t="s">
        <v>183</v>
      </c>
      <c r="D19" s="11">
        <f>'[1]2'!E14</f>
        <v>930259</v>
      </c>
    </row>
    <row r="20" spans="2:4" ht="24.75" customHeight="1">
      <c r="B20" s="259"/>
      <c r="C20" s="260" t="s">
        <v>184</v>
      </c>
      <c r="D20" s="11">
        <f>'[1]2'!E13</f>
        <v>530850</v>
      </c>
    </row>
    <row r="21" spans="2:4" ht="24.75" customHeight="1">
      <c r="B21" s="255" t="s">
        <v>8</v>
      </c>
      <c r="C21" s="256" t="s">
        <v>185</v>
      </c>
      <c r="D21" s="261"/>
    </row>
    <row r="22" spans="2:4" ht="24.75" customHeight="1">
      <c r="B22" s="255" t="s">
        <v>11</v>
      </c>
      <c r="C22" s="256" t="s">
        <v>186</v>
      </c>
      <c r="D22" s="16">
        <f>'[1]2'!E92-('Zał. Nr 1'!D30+'Zał. Nr 1'!D18+'Zał. Nr 1'!D10)</f>
        <v>723440</v>
      </c>
    </row>
    <row r="23" spans="2:4" ht="24.75" customHeight="1">
      <c r="B23" s="71" t="s">
        <v>146</v>
      </c>
      <c r="C23" s="262" t="s">
        <v>187</v>
      </c>
      <c r="D23" s="263">
        <f>SUM(D22,D18,D10)</f>
        <v>8459629</v>
      </c>
    </row>
    <row r="24" spans="2:4" ht="24.75" customHeight="1">
      <c r="B24" s="255" t="s">
        <v>167</v>
      </c>
      <c r="C24" s="256" t="s">
        <v>188</v>
      </c>
      <c r="D24" s="16">
        <f>'[1]2'!E54+'[1]2'!E56</f>
        <v>5364952</v>
      </c>
    </row>
    <row r="25" spans="2:4" ht="24.75" customHeight="1">
      <c r="B25" s="255" t="s">
        <v>189</v>
      </c>
      <c r="C25" s="256" t="s">
        <v>190</v>
      </c>
      <c r="D25" s="16">
        <f>SUM(D26:D29)</f>
        <v>1318652</v>
      </c>
    </row>
    <row r="26" spans="2:4" ht="24.75" customHeight="1">
      <c r="B26" s="259"/>
      <c r="C26" s="260" t="s">
        <v>191</v>
      </c>
      <c r="D26" s="11">
        <f>'[1]2'!E94</f>
        <v>248377</v>
      </c>
    </row>
    <row r="27" spans="2:4" ht="24.75" customHeight="1">
      <c r="B27" s="259"/>
      <c r="C27" s="260" t="s">
        <v>192</v>
      </c>
      <c r="D27" s="11">
        <f>'[1]2'!E95</f>
        <v>1070275</v>
      </c>
    </row>
    <row r="28" spans="2:4" ht="24.75" customHeight="1">
      <c r="B28" s="259"/>
      <c r="C28" s="260" t="s">
        <v>193</v>
      </c>
      <c r="D28" s="11"/>
    </row>
    <row r="29" spans="2:4" ht="24.75" customHeight="1">
      <c r="B29" s="259"/>
      <c r="C29" s="264" t="s">
        <v>194</v>
      </c>
      <c r="D29" s="11"/>
    </row>
    <row r="30" spans="2:4" ht="24.75" customHeight="1">
      <c r="B30" s="71" t="s">
        <v>151</v>
      </c>
      <c r="C30" s="262" t="s">
        <v>195</v>
      </c>
      <c r="D30" s="263">
        <f>SUM(D24:D25)</f>
        <v>6683604</v>
      </c>
    </row>
    <row r="31" spans="2:4" ht="24.75" customHeight="1">
      <c r="B31" s="175" t="s">
        <v>196</v>
      </c>
      <c r="C31" s="193"/>
      <c r="D31" s="263">
        <f>SUM(D30,D23)</f>
        <v>15143233</v>
      </c>
    </row>
    <row r="32" ht="24.75" customHeight="1">
      <c r="B32" s="265"/>
    </row>
    <row r="33" ht="24.75" customHeight="1">
      <c r="B33" s="265"/>
    </row>
    <row r="34" ht="24.75" customHeight="1">
      <c r="B34" s="265"/>
    </row>
    <row r="35" ht="24.75" customHeight="1">
      <c r="B35" s="265"/>
    </row>
    <row r="36" ht="24.75" customHeight="1">
      <c r="B36" s="265"/>
    </row>
    <row r="37" ht="24.75" customHeight="1">
      <c r="B37" s="265"/>
    </row>
    <row r="38" ht="24.75" customHeight="1">
      <c r="B38" s="265"/>
    </row>
    <row r="39" ht="24.75" customHeight="1">
      <c r="B39" s="265"/>
    </row>
    <row r="40" ht="24.75" customHeight="1">
      <c r="B40" s="265"/>
    </row>
    <row r="41" ht="24.75" customHeight="1">
      <c r="B41" s="265"/>
    </row>
  </sheetData>
  <mergeCells count="3">
    <mergeCell ref="D8:D9"/>
    <mergeCell ref="B31:C31"/>
    <mergeCell ref="B8:C9"/>
  </mergeCells>
  <printOptions/>
  <pageMargins left="0.3937007874015748" right="0.3937007874015748" top="0.3937007874015748" bottom="0.3937007874015748" header="0" footer="0"/>
  <pageSetup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E1" sqref="E1:G1"/>
    </sheetView>
  </sheetViews>
  <sheetFormatPr defaultColWidth="9.00390625" defaultRowHeight="12.75"/>
  <cols>
    <col min="1" max="1" width="5.125" style="0" customWidth="1"/>
    <col min="2" max="2" width="43.00390625" style="0" customWidth="1"/>
    <col min="3" max="3" width="14.75390625" style="0" customWidth="1"/>
    <col min="4" max="4" width="4.75390625" style="0" customWidth="1"/>
    <col min="5" max="5" width="9.75390625" style="0" customWidth="1"/>
    <col min="6" max="6" width="15.25390625" style="0" customWidth="1"/>
  </cols>
  <sheetData>
    <row r="1" spans="3:7" ht="36" customHeight="1">
      <c r="C1" s="1"/>
      <c r="D1" s="1"/>
      <c r="E1" s="160" t="s">
        <v>465</v>
      </c>
      <c r="F1" s="160"/>
      <c r="G1" s="160"/>
    </row>
    <row r="2" spans="3:5" ht="41.25" customHeight="1">
      <c r="C2" s="1"/>
      <c r="D2" s="1"/>
      <c r="E2" s="1"/>
    </row>
    <row r="3" spans="1:6" s="2" customFormat="1" ht="54.75" customHeight="1">
      <c r="A3" s="214" t="s">
        <v>137</v>
      </c>
      <c r="B3" s="214"/>
      <c r="C3" s="214"/>
      <c r="D3" s="214"/>
      <c r="E3" s="214"/>
      <c r="F3" s="214"/>
    </row>
    <row r="4" ht="40.5" customHeight="1">
      <c r="E4" s="52" t="s">
        <v>43</v>
      </c>
    </row>
    <row r="5" spans="1:5" s="73" customFormat="1" ht="38.25" customHeight="1">
      <c r="A5" s="145" t="s">
        <v>108</v>
      </c>
      <c r="B5" s="139"/>
      <c r="C5" s="196" t="s">
        <v>86</v>
      </c>
      <c r="D5" s="210"/>
      <c r="E5" s="204"/>
    </row>
    <row r="6" spans="1:5" s="2" customFormat="1" ht="52.5" customHeight="1">
      <c r="A6" s="215" t="s">
        <v>109</v>
      </c>
      <c r="B6" s="216"/>
      <c r="C6" s="194">
        <v>30000</v>
      </c>
      <c r="D6" s="211"/>
      <c r="E6" s="195"/>
    </row>
    <row r="7" spans="1:5" s="2" customFormat="1" ht="35.25" customHeight="1">
      <c r="A7" s="145" t="s">
        <v>88</v>
      </c>
      <c r="B7" s="139"/>
      <c r="C7" s="140">
        <f>SUM(C6)</f>
        <v>30000</v>
      </c>
      <c r="D7" s="186"/>
      <c r="E7" s="141"/>
    </row>
    <row r="8" spans="3:5" ht="12.75">
      <c r="C8" s="2"/>
      <c r="D8" s="2"/>
      <c r="E8" s="2"/>
    </row>
  </sheetData>
  <mergeCells count="8">
    <mergeCell ref="A7:B7"/>
    <mergeCell ref="C7:E7"/>
    <mergeCell ref="E1:G1"/>
    <mergeCell ref="A3:F3"/>
    <mergeCell ref="A5:B5"/>
    <mergeCell ref="C5:E5"/>
    <mergeCell ref="A6:B6"/>
    <mergeCell ref="C6:E6"/>
  </mergeCells>
  <printOptions horizontalCentered="1"/>
  <pageMargins left="0.7874015748031497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E2" sqref="E2"/>
    </sheetView>
  </sheetViews>
  <sheetFormatPr defaultColWidth="9.00390625" defaultRowHeight="12.75"/>
  <cols>
    <col min="1" max="1" width="5.125" style="0" customWidth="1"/>
    <col min="2" max="2" width="43.00390625" style="0" customWidth="1"/>
    <col min="3" max="3" width="20.25390625" style="0" customWidth="1"/>
    <col min="6" max="6" width="6.875" style="0" customWidth="1"/>
  </cols>
  <sheetData>
    <row r="1" spans="3:6" ht="37.5" customHeight="1">
      <c r="C1" s="1"/>
      <c r="D1" s="160" t="s">
        <v>466</v>
      </c>
      <c r="E1" s="160"/>
      <c r="F1" s="160"/>
    </row>
    <row r="2" spans="3:5" ht="32.25" customHeight="1">
      <c r="C2" s="1"/>
      <c r="D2" s="1"/>
      <c r="E2" s="1"/>
    </row>
    <row r="3" spans="1:6" s="2" customFormat="1" ht="40.5" customHeight="1">
      <c r="A3" s="203" t="s">
        <v>3</v>
      </c>
      <c r="B3" s="231"/>
      <c r="C3" s="231"/>
      <c r="D3" s="231"/>
      <c r="E3" s="231"/>
      <c r="F3" s="231"/>
    </row>
    <row r="4" ht="72.75" customHeight="1">
      <c r="E4" s="52" t="s">
        <v>43</v>
      </c>
    </row>
    <row r="5" spans="1:5" s="73" customFormat="1" ht="32.25" customHeight="1">
      <c r="A5" s="61" t="s">
        <v>0</v>
      </c>
      <c r="B5" s="145" t="s">
        <v>4</v>
      </c>
      <c r="C5" s="139"/>
      <c r="D5" s="232" t="s">
        <v>127</v>
      </c>
      <c r="E5" s="232"/>
    </row>
    <row r="6" spans="1:5" s="87" customFormat="1" ht="24" customHeight="1">
      <c r="A6" s="76" t="s">
        <v>2</v>
      </c>
      <c r="B6" s="223" t="s">
        <v>13</v>
      </c>
      <c r="C6" s="224"/>
      <c r="D6" s="221">
        <v>0</v>
      </c>
      <c r="E6" s="221"/>
    </row>
    <row r="7" spans="1:5" s="87" customFormat="1" ht="24" customHeight="1" hidden="1">
      <c r="A7" s="88" t="s">
        <v>1</v>
      </c>
      <c r="B7" s="229" t="s">
        <v>5</v>
      </c>
      <c r="C7" s="230"/>
      <c r="D7" s="233">
        <v>0</v>
      </c>
      <c r="E7" s="233"/>
    </row>
    <row r="8" spans="1:5" s="17" customFormat="1" ht="27" customHeight="1">
      <c r="A8" s="76" t="s">
        <v>6</v>
      </c>
      <c r="B8" s="223" t="s">
        <v>7</v>
      </c>
      <c r="C8" s="224"/>
      <c r="D8" s="221">
        <f>SUM(D9)</f>
        <v>150000</v>
      </c>
      <c r="E8" s="221"/>
    </row>
    <row r="9" spans="1:5" s="87" customFormat="1" ht="18" customHeight="1">
      <c r="A9" s="88" t="s">
        <v>1</v>
      </c>
      <c r="B9" s="217" t="s">
        <v>128</v>
      </c>
      <c r="C9" s="218"/>
      <c r="D9" s="219">
        <v>150000</v>
      </c>
      <c r="E9" s="219"/>
    </row>
    <row r="10" spans="1:5" s="87" customFormat="1" ht="26.25" customHeight="1">
      <c r="A10" s="76" t="s">
        <v>8</v>
      </c>
      <c r="B10" s="223" t="s">
        <v>9</v>
      </c>
      <c r="C10" s="224"/>
      <c r="D10" s="221">
        <v>150000</v>
      </c>
      <c r="E10" s="221"/>
    </row>
    <row r="11" spans="1:5" s="89" customFormat="1" ht="21" customHeight="1">
      <c r="A11" s="88" t="s">
        <v>1</v>
      </c>
      <c r="B11" s="225" t="s">
        <v>10</v>
      </c>
      <c r="C11" s="226"/>
      <c r="D11" s="222">
        <v>150000</v>
      </c>
      <c r="E11" s="222"/>
    </row>
    <row r="12" spans="1:5" s="89" customFormat="1" ht="20.25" customHeight="1">
      <c r="A12" s="90"/>
      <c r="B12" s="227" t="s">
        <v>123</v>
      </c>
      <c r="C12" s="228"/>
      <c r="D12" s="219">
        <v>150000</v>
      </c>
      <c r="E12" s="219"/>
    </row>
    <row r="13" spans="1:5" s="4" customFormat="1" ht="27.75" customHeight="1">
      <c r="A13" s="76" t="s">
        <v>11</v>
      </c>
      <c r="B13" s="223" t="s">
        <v>12</v>
      </c>
      <c r="C13" s="224"/>
      <c r="D13" s="220">
        <v>0</v>
      </c>
      <c r="E13" s="220"/>
    </row>
    <row r="14" spans="3:5" ht="12.75">
      <c r="C14" s="2"/>
      <c r="D14" s="2"/>
      <c r="E14" s="2"/>
    </row>
  </sheetData>
  <mergeCells count="20">
    <mergeCell ref="B7:C7"/>
    <mergeCell ref="B8:C8"/>
    <mergeCell ref="A3:F3"/>
    <mergeCell ref="D1:F1"/>
    <mergeCell ref="B5:C5"/>
    <mergeCell ref="B6:C6"/>
    <mergeCell ref="D5:E5"/>
    <mergeCell ref="D6:E6"/>
    <mergeCell ref="D7:E7"/>
    <mergeCell ref="D8:E8"/>
    <mergeCell ref="B9:C9"/>
    <mergeCell ref="D12:E12"/>
    <mergeCell ref="D13:E13"/>
    <mergeCell ref="D10:E10"/>
    <mergeCell ref="D11:E11"/>
    <mergeCell ref="D9:E9"/>
    <mergeCell ref="B10:C10"/>
    <mergeCell ref="B11:C11"/>
    <mergeCell ref="B12:C12"/>
    <mergeCell ref="B13:C13"/>
  </mergeCells>
  <printOptions horizontalCentered="1"/>
  <pageMargins left="0.7874015748031497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D2" sqref="D2"/>
    </sheetView>
  </sheetViews>
  <sheetFormatPr defaultColWidth="9.00390625" defaultRowHeight="12.75"/>
  <cols>
    <col min="1" max="1" width="5.125" style="0" customWidth="1"/>
    <col min="2" max="2" width="42.25390625" style="0" customWidth="1"/>
    <col min="3" max="3" width="14.00390625" style="0" customWidth="1"/>
    <col min="4" max="4" width="21.375" style="0" customWidth="1"/>
  </cols>
  <sheetData>
    <row r="1" spans="3:4" ht="45.75" customHeight="1">
      <c r="C1" s="1"/>
      <c r="D1" s="1" t="s">
        <v>467</v>
      </c>
    </row>
    <row r="2" spans="3:4" ht="32.25" customHeight="1">
      <c r="C2" s="1"/>
      <c r="D2" s="1"/>
    </row>
    <row r="3" spans="1:5" s="2" customFormat="1" ht="32.25" customHeight="1">
      <c r="A3" s="234" t="s">
        <v>125</v>
      </c>
      <c r="B3" s="234"/>
      <c r="C3" s="234"/>
      <c r="D3" s="234"/>
      <c r="E3" s="234"/>
    </row>
    <row r="4" spans="1:5" s="2" customFormat="1" ht="27.75" customHeight="1">
      <c r="A4" s="3"/>
      <c r="B4" s="3"/>
      <c r="C4" s="3"/>
      <c r="D4" s="52" t="s">
        <v>43</v>
      </c>
      <c r="E4" s="3"/>
    </row>
    <row r="5" spans="1:4" ht="18" customHeight="1">
      <c r="A5" s="232" t="s">
        <v>0</v>
      </c>
      <c r="B5" s="232" t="s">
        <v>59</v>
      </c>
      <c r="C5" s="235" t="s">
        <v>60</v>
      </c>
      <c r="D5" s="120" t="s">
        <v>84</v>
      </c>
    </row>
    <row r="6" spans="1:4" s="73" customFormat="1" ht="45" customHeight="1">
      <c r="A6" s="232"/>
      <c r="B6" s="232"/>
      <c r="C6" s="235"/>
      <c r="D6" s="61" t="s">
        <v>126</v>
      </c>
    </row>
    <row r="7" spans="1:4" s="2" customFormat="1" ht="18.75" customHeight="1">
      <c r="A7" s="74" t="s">
        <v>1</v>
      </c>
      <c r="B7" s="75" t="s">
        <v>61</v>
      </c>
      <c r="C7" s="75"/>
      <c r="D7" s="82">
        <v>15143233</v>
      </c>
    </row>
    <row r="8" spans="1:4" s="2" customFormat="1" ht="18.75" customHeight="1">
      <c r="A8" s="74" t="s">
        <v>62</v>
      </c>
      <c r="B8" s="75" t="s">
        <v>63</v>
      </c>
      <c r="C8" s="75"/>
      <c r="D8" s="83">
        <v>18767033</v>
      </c>
    </row>
    <row r="9" spans="1:4" s="2" customFormat="1" ht="19.5" customHeight="1">
      <c r="A9" s="74"/>
      <c r="B9" s="75" t="s">
        <v>64</v>
      </c>
      <c r="C9" s="75"/>
      <c r="D9" s="83"/>
    </row>
    <row r="10" spans="1:4" s="2" customFormat="1" ht="20.25" customHeight="1">
      <c r="A10" s="74"/>
      <c r="B10" s="75" t="s">
        <v>65</v>
      </c>
      <c r="C10" s="75"/>
      <c r="D10" s="83">
        <f>D7-D8</f>
        <v>-3623800</v>
      </c>
    </row>
    <row r="11" spans="1:4" s="2" customFormat="1" ht="20.25" customHeight="1">
      <c r="A11" s="76" t="s">
        <v>2</v>
      </c>
      <c r="B11" s="54" t="s">
        <v>66</v>
      </c>
      <c r="C11" s="54"/>
      <c r="D11" s="84">
        <f>D12-D17</f>
        <v>3623800</v>
      </c>
    </row>
    <row r="12" spans="1:4" s="2" customFormat="1" ht="20.25" customHeight="1">
      <c r="A12" s="77"/>
      <c r="B12" s="54" t="s">
        <v>67</v>
      </c>
      <c r="C12" s="77"/>
      <c r="D12" s="84">
        <f>SUM(D13:D16)</f>
        <v>3865800</v>
      </c>
    </row>
    <row r="13" spans="1:4" s="2" customFormat="1" ht="19.5" customHeight="1">
      <c r="A13" s="74" t="s">
        <v>1</v>
      </c>
      <c r="B13" s="75" t="s">
        <v>68</v>
      </c>
      <c r="C13" s="78" t="s">
        <v>69</v>
      </c>
      <c r="D13" s="83">
        <v>3682000</v>
      </c>
    </row>
    <row r="14" spans="1:4" s="2" customFormat="1" ht="18.75" customHeight="1">
      <c r="A14" s="74" t="s">
        <v>62</v>
      </c>
      <c r="B14" s="75" t="s">
        <v>70</v>
      </c>
      <c r="C14" s="78" t="s">
        <v>69</v>
      </c>
      <c r="D14" s="83"/>
    </row>
    <row r="15" spans="1:4" ht="18" customHeight="1">
      <c r="A15" s="74" t="s">
        <v>71</v>
      </c>
      <c r="B15" s="75" t="s">
        <v>75</v>
      </c>
      <c r="C15" s="78" t="s">
        <v>76</v>
      </c>
      <c r="D15" s="83"/>
    </row>
    <row r="16" spans="1:4" ht="18" customHeight="1">
      <c r="A16" s="74" t="s">
        <v>73</v>
      </c>
      <c r="B16" s="75" t="s">
        <v>129</v>
      </c>
      <c r="C16" s="78" t="s">
        <v>72</v>
      </c>
      <c r="D16" s="83">
        <v>183800</v>
      </c>
    </row>
    <row r="17" spans="1:4" s="2" customFormat="1" ht="21" customHeight="1">
      <c r="A17" s="54"/>
      <c r="B17" s="54" t="s">
        <v>80</v>
      </c>
      <c r="C17" s="54"/>
      <c r="D17" s="84">
        <f>SUM(D18:D19)</f>
        <v>242000</v>
      </c>
    </row>
    <row r="18" spans="1:4" ht="21" customHeight="1">
      <c r="A18" s="74" t="s">
        <v>1</v>
      </c>
      <c r="B18" s="75" t="s">
        <v>81</v>
      </c>
      <c r="C18" s="78" t="s">
        <v>82</v>
      </c>
      <c r="D18" s="82">
        <v>192000</v>
      </c>
    </row>
    <row r="19" spans="1:4" ht="20.25" customHeight="1">
      <c r="A19" s="79" t="s">
        <v>62</v>
      </c>
      <c r="B19" s="80" t="s">
        <v>83</v>
      </c>
      <c r="C19" s="81" t="s">
        <v>82</v>
      </c>
      <c r="D19" s="113">
        <v>50000</v>
      </c>
    </row>
    <row r="20" spans="3:4" ht="12.75">
      <c r="C20" s="2"/>
      <c r="D20" s="2"/>
    </row>
  </sheetData>
  <mergeCells count="4">
    <mergeCell ref="A3:E3"/>
    <mergeCell ref="A5:A6"/>
    <mergeCell ref="B5:B6"/>
    <mergeCell ref="C5:C6"/>
  </mergeCells>
  <printOptions horizontalCentered="1"/>
  <pageMargins left="0.7874015748031497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C1">
      <selection activeCell="G2" sqref="G2"/>
    </sheetView>
  </sheetViews>
  <sheetFormatPr defaultColWidth="9.00390625" defaultRowHeight="12.75"/>
  <cols>
    <col min="1" max="1" width="5.125" style="0" customWidth="1"/>
    <col min="2" max="2" width="42.25390625" style="0" customWidth="1"/>
    <col min="3" max="3" width="14.00390625" style="0" customWidth="1"/>
    <col min="4" max="4" width="14.25390625" style="0" customWidth="1"/>
    <col min="5" max="5" width="13.125" style="0" customWidth="1"/>
    <col min="6" max="6" width="13.625" style="0" customWidth="1"/>
    <col min="7" max="7" width="11.375" style="0" customWidth="1"/>
    <col min="8" max="8" width="12.125" style="0" customWidth="1"/>
  </cols>
  <sheetData>
    <row r="1" spans="3:9" ht="35.25" customHeight="1">
      <c r="C1" s="1"/>
      <c r="D1" s="160"/>
      <c r="E1" s="160"/>
      <c r="G1" s="236" t="s">
        <v>468</v>
      </c>
      <c r="H1" s="236"/>
      <c r="I1" s="236"/>
    </row>
    <row r="2" spans="3:5" ht="32.25" customHeight="1">
      <c r="C2" s="1"/>
      <c r="D2" s="1"/>
      <c r="E2" s="1"/>
    </row>
    <row r="3" spans="1:6" s="2" customFormat="1" ht="32.25" customHeight="1">
      <c r="A3" s="231" t="s">
        <v>96</v>
      </c>
      <c r="B3" s="231"/>
      <c r="C3" s="231"/>
      <c r="D3" s="231"/>
      <c r="E3" s="231"/>
      <c r="F3" s="231"/>
    </row>
    <row r="4" spans="1:8" s="2" customFormat="1" ht="27.75" customHeight="1">
      <c r="A4" s="3"/>
      <c r="B4" s="3"/>
      <c r="C4" s="3"/>
      <c r="D4" s="3"/>
      <c r="E4" s="52"/>
      <c r="F4" s="52"/>
      <c r="H4" s="52" t="s">
        <v>43</v>
      </c>
    </row>
    <row r="5" spans="1:8" ht="18" customHeight="1">
      <c r="A5" s="232" t="s">
        <v>0</v>
      </c>
      <c r="B5" s="232" t="s">
        <v>94</v>
      </c>
      <c r="C5" s="235" t="s">
        <v>139</v>
      </c>
      <c r="D5" s="145" t="s">
        <v>95</v>
      </c>
      <c r="E5" s="138"/>
      <c r="F5" s="138"/>
      <c r="G5" s="138"/>
      <c r="H5" s="139"/>
    </row>
    <row r="6" spans="1:8" s="73" customFormat="1" ht="45" customHeight="1">
      <c r="A6" s="232"/>
      <c r="B6" s="232"/>
      <c r="C6" s="235"/>
      <c r="D6" s="72">
        <v>2004</v>
      </c>
      <c r="E6" s="61">
        <v>2005</v>
      </c>
      <c r="F6" s="61">
        <v>2006</v>
      </c>
      <c r="G6" s="61">
        <v>2007</v>
      </c>
      <c r="H6" s="61">
        <v>2008</v>
      </c>
    </row>
    <row r="7" spans="1:8" s="2" customFormat="1" ht="18.75" customHeight="1">
      <c r="A7" s="78" t="s">
        <v>1</v>
      </c>
      <c r="B7" s="92" t="s">
        <v>114</v>
      </c>
      <c r="C7" s="94"/>
      <c r="D7" s="82"/>
      <c r="E7" s="82"/>
      <c r="F7" s="94"/>
      <c r="G7" s="77"/>
      <c r="H7" s="77"/>
    </row>
    <row r="8" spans="1:8" s="2" customFormat="1" ht="18.75" customHeight="1">
      <c r="A8" s="103" t="s">
        <v>62</v>
      </c>
      <c r="B8" s="91" t="s">
        <v>97</v>
      </c>
      <c r="C8" s="96">
        <v>1368000</v>
      </c>
      <c r="D8" s="98">
        <v>4858000</v>
      </c>
      <c r="E8" s="98">
        <v>3911000</v>
      </c>
      <c r="F8" s="96">
        <v>2917000</v>
      </c>
      <c r="G8" s="96">
        <v>1806000</v>
      </c>
      <c r="H8" s="96">
        <v>732000</v>
      </c>
    </row>
    <row r="9" spans="1:8" s="2" customFormat="1" ht="19.5" customHeight="1">
      <c r="A9" s="103" t="s">
        <v>71</v>
      </c>
      <c r="B9" s="91" t="s">
        <v>98</v>
      </c>
      <c r="C9" s="96">
        <v>300000</v>
      </c>
      <c r="D9" s="98">
        <v>250000</v>
      </c>
      <c r="E9" s="98">
        <v>200000</v>
      </c>
      <c r="F9" s="96">
        <v>60000</v>
      </c>
      <c r="G9" s="77">
        <v>0</v>
      </c>
      <c r="H9" s="77">
        <v>0</v>
      </c>
    </row>
    <row r="10" spans="1:8" s="2" customFormat="1" ht="20.25" customHeight="1">
      <c r="A10" s="103" t="s">
        <v>73</v>
      </c>
      <c r="B10" s="91" t="s">
        <v>99</v>
      </c>
      <c r="C10" s="96"/>
      <c r="D10" s="98"/>
      <c r="E10" s="98"/>
      <c r="F10" s="96"/>
      <c r="G10" s="77"/>
      <c r="H10" s="77"/>
    </row>
    <row r="11" spans="1:8" s="87" customFormat="1" ht="20.25" customHeight="1">
      <c r="A11" s="104" t="s">
        <v>74</v>
      </c>
      <c r="B11" s="99" t="s">
        <v>112</v>
      </c>
      <c r="C11" s="100"/>
      <c r="D11" s="86"/>
      <c r="E11" s="86"/>
      <c r="F11" s="100"/>
      <c r="H11" s="99"/>
    </row>
    <row r="12" spans="1:8" s="2" customFormat="1" ht="20.25" customHeight="1">
      <c r="A12" s="78"/>
      <c r="B12" s="92" t="s">
        <v>100</v>
      </c>
      <c r="C12" s="95"/>
      <c r="D12" s="101"/>
      <c r="E12" s="101"/>
      <c r="F12" s="95"/>
      <c r="H12" s="75"/>
    </row>
    <row r="13" spans="1:8" s="2" customFormat="1" ht="19.5" customHeight="1">
      <c r="A13" s="78"/>
      <c r="B13" s="75" t="s">
        <v>113</v>
      </c>
      <c r="C13" s="85"/>
      <c r="D13" s="83"/>
      <c r="E13" s="83"/>
      <c r="F13" s="95"/>
      <c r="H13" s="75"/>
    </row>
    <row r="14" spans="1:8" s="2" customFormat="1" ht="18.75" customHeight="1">
      <c r="A14" s="78"/>
      <c r="B14" s="93" t="s">
        <v>101</v>
      </c>
      <c r="C14" s="85"/>
      <c r="D14" s="83"/>
      <c r="E14" s="83"/>
      <c r="F14" s="95"/>
      <c r="H14" s="75"/>
    </row>
    <row r="15" spans="1:8" s="2" customFormat="1" ht="18" customHeight="1">
      <c r="A15" s="78"/>
      <c r="B15" s="93" t="s">
        <v>102</v>
      </c>
      <c r="C15" s="85"/>
      <c r="D15" s="83"/>
      <c r="E15" s="83"/>
      <c r="F15" s="95"/>
      <c r="H15" s="75"/>
    </row>
    <row r="16" spans="1:8" ht="18" customHeight="1">
      <c r="A16" s="78"/>
      <c r="B16" s="93" t="s">
        <v>103</v>
      </c>
      <c r="C16" s="85"/>
      <c r="D16" s="83"/>
      <c r="E16" s="83"/>
      <c r="F16" s="97"/>
      <c r="H16" s="118"/>
    </row>
    <row r="17" spans="1:8" ht="18" customHeight="1">
      <c r="A17" s="78"/>
      <c r="B17" s="93" t="s">
        <v>104</v>
      </c>
      <c r="C17" s="85"/>
      <c r="D17" s="83"/>
      <c r="E17" s="83"/>
      <c r="F17" s="97"/>
      <c r="H17" s="119"/>
    </row>
    <row r="18" spans="1:8" ht="19.5" customHeight="1">
      <c r="A18" s="103" t="s">
        <v>77</v>
      </c>
      <c r="B18" s="77" t="s">
        <v>105</v>
      </c>
      <c r="C18" s="98">
        <f>SUM(C8:C9)</f>
        <v>1668000</v>
      </c>
      <c r="D18" s="98">
        <f>SUM(D8:D9)</f>
        <v>5108000</v>
      </c>
      <c r="E18" s="98">
        <f>SUM(E8:E9)</f>
        <v>4111000</v>
      </c>
      <c r="F18" s="98">
        <f>SUM(F8:F10)</f>
        <v>2977000</v>
      </c>
      <c r="G18" s="98">
        <f>SUM(G8:G10)</f>
        <v>1806000</v>
      </c>
      <c r="H18" s="98">
        <f>SUM(H8:H10)</f>
        <v>732000</v>
      </c>
    </row>
    <row r="19" spans="1:8" ht="18" customHeight="1">
      <c r="A19" s="103" t="s">
        <v>78</v>
      </c>
      <c r="B19" s="77" t="s">
        <v>106</v>
      </c>
      <c r="C19" s="98">
        <v>15090314</v>
      </c>
      <c r="D19" s="98">
        <v>15143233</v>
      </c>
      <c r="E19" s="98">
        <v>15100000</v>
      </c>
      <c r="F19" s="96">
        <v>15200000</v>
      </c>
      <c r="G19" s="96">
        <v>15300000</v>
      </c>
      <c r="H19" s="96">
        <v>15400000</v>
      </c>
    </row>
    <row r="20" spans="1:8" ht="18" customHeight="1">
      <c r="A20" s="103" t="s">
        <v>79</v>
      </c>
      <c r="B20" s="77" t="s">
        <v>107</v>
      </c>
      <c r="C20" s="102">
        <f aca="true" t="shared" si="0" ref="C20:H20">C18/C19*100</f>
        <v>11.053447926928492</v>
      </c>
      <c r="D20" s="102">
        <f t="shared" si="0"/>
        <v>33.73123823690754</v>
      </c>
      <c r="E20" s="102">
        <f t="shared" si="0"/>
        <v>27.225165562913904</v>
      </c>
      <c r="F20" s="102">
        <f t="shared" si="0"/>
        <v>19.585526315789473</v>
      </c>
      <c r="G20" s="102">
        <f t="shared" si="0"/>
        <v>11.803921568627452</v>
      </c>
      <c r="H20" s="102">
        <f t="shared" si="0"/>
        <v>4.753246753246753</v>
      </c>
    </row>
    <row r="21" ht="12.75">
      <c r="A21" s="53"/>
    </row>
    <row r="22" ht="12.75">
      <c r="A22" s="53"/>
    </row>
    <row r="23" ht="12.75">
      <c r="A23" s="53"/>
    </row>
    <row r="24" ht="12.75">
      <c r="A24" s="53"/>
    </row>
    <row r="25" ht="12.75">
      <c r="A25" s="53"/>
    </row>
    <row r="26" ht="12.75">
      <c r="A26" s="53"/>
    </row>
    <row r="27" ht="12.75">
      <c r="A27" s="53"/>
    </row>
    <row r="28" ht="12.75">
      <c r="A28" s="53"/>
    </row>
    <row r="29" ht="12.75">
      <c r="A29" s="53"/>
    </row>
  </sheetData>
  <mergeCells count="7">
    <mergeCell ref="G1:I1"/>
    <mergeCell ref="D1:E1"/>
    <mergeCell ref="A3:F3"/>
    <mergeCell ref="A5:A6"/>
    <mergeCell ref="B5:B6"/>
    <mergeCell ref="C5:C6"/>
    <mergeCell ref="D5:H5"/>
  </mergeCells>
  <printOptions horizontalCentered="1"/>
  <pageMargins left="0.7874015748031497" right="0.1968503937007874" top="0.5905511811023623" bottom="0.393700787401574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workbookViewId="0" topLeftCell="A1">
      <selection activeCell="C6" sqref="C6"/>
    </sheetView>
  </sheetViews>
  <sheetFormatPr defaultColWidth="9.00390625" defaultRowHeight="12.75"/>
  <cols>
    <col min="1" max="1" width="3.00390625" style="118" customWidth="1"/>
    <col min="2" max="2" width="27.00390625" style="118" customWidth="1"/>
    <col min="3" max="3" width="10.125" style="118" customWidth="1"/>
    <col min="4" max="4" width="10.25390625" style="118" customWidth="1"/>
    <col min="5" max="5" width="10.125" style="118" customWidth="1"/>
    <col min="6" max="6" width="11.375" style="118" customWidth="1"/>
    <col min="7" max="7" width="10.625" style="118" customWidth="1"/>
    <col min="8" max="8" width="10.125" style="118" customWidth="1"/>
    <col min="9" max="9" width="10.25390625" style="0" customWidth="1"/>
  </cols>
  <sheetData>
    <row r="1" spans="1:9" ht="51.75" customHeight="1">
      <c r="A1" s="125"/>
      <c r="B1" s="125"/>
      <c r="C1" s="125"/>
      <c r="D1" s="125"/>
      <c r="E1" s="125"/>
      <c r="F1" s="125"/>
      <c r="G1" s="125"/>
      <c r="H1" s="237" t="s">
        <v>469</v>
      </c>
      <c r="I1" s="237"/>
    </row>
    <row r="2" spans="1:8" s="2" customFormat="1" ht="34.5" customHeight="1">
      <c r="A2" s="243" t="s">
        <v>143</v>
      </c>
      <c r="B2" s="243"/>
      <c r="C2" s="243"/>
      <c r="D2" s="243"/>
      <c r="E2" s="243"/>
      <c r="F2" s="243"/>
      <c r="G2" s="243"/>
      <c r="H2" s="243"/>
    </row>
    <row r="3" spans="1:9" s="2" customFormat="1" ht="25.5" customHeight="1">
      <c r="A3" s="241" t="s">
        <v>0</v>
      </c>
      <c r="B3" s="241" t="s">
        <v>4</v>
      </c>
      <c r="C3" s="244" t="s">
        <v>144</v>
      </c>
      <c r="D3" s="246" t="s">
        <v>145</v>
      </c>
      <c r="E3" s="247"/>
      <c r="F3" s="247"/>
      <c r="G3" s="247"/>
      <c r="H3" s="247"/>
      <c r="I3" s="248"/>
    </row>
    <row r="4" spans="1:9" ht="21.75" customHeight="1">
      <c r="A4" s="242"/>
      <c r="B4" s="242"/>
      <c r="C4" s="245"/>
      <c r="D4" s="126">
        <v>2004</v>
      </c>
      <c r="E4" s="126">
        <v>2005</v>
      </c>
      <c r="F4" s="126">
        <v>2006</v>
      </c>
      <c r="G4" s="126">
        <v>2007</v>
      </c>
      <c r="H4" s="126">
        <v>2008</v>
      </c>
      <c r="I4" s="126">
        <v>2009</v>
      </c>
    </row>
    <row r="5" spans="1:9" s="2" customFormat="1" ht="39.75" customHeight="1">
      <c r="A5" s="77" t="s">
        <v>2</v>
      </c>
      <c r="B5" s="127" t="s">
        <v>106</v>
      </c>
      <c r="C5" s="62">
        <f aca="true" t="shared" si="0" ref="C5:I5">C6+C10+C11+C12</f>
        <v>15090314</v>
      </c>
      <c r="D5" s="62">
        <f t="shared" si="0"/>
        <v>15143233</v>
      </c>
      <c r="E5" s="62">
        <f t="shared" si="0"/>
        <v>15100000</v>
      </c>
      <c r="F5" s="62">
        <f t="shared" si="0"/>
        <v>15200000</v>
      </c>
      <c r="G5" s="62">
        <f t="shared" si="0"/>
        <v>15300000</v>
      </c>
      <c r="H5" s="62">
        <f t="shared" si="0"/>
        <v>15400000</v>
      </c>
      <c r="I5" s="62">
        <f t="shared" si="0"/>
        <v>15400000</v>
      </c>
    </row>
    <row r="6" spans="1:9" s="2" customFormat="1" ht="24" customHeight="1">
      <c r="A6" s="77" t="s">
        <v>146</v>
      </c>
      <c r="B6" s="128" t="s">
        <v>147</v>
      </c>
      <c r="C6" s="96">
        <f aca="true" t="shared" si="1" ref="C6:I6">SUM(C7:C9)</f>
        <v>6939915</v>
      </c>
      <c r="D6" s="96">
        <f t="shared" si="1"/>
        <v>8459629</v>
      </c>
      <c r="E6" s="96">
        <f t="shared" si="1"/>
        <v>8350000</v>
      </c>
      <c r="F6" s="96">
        <f t="shared" si="1"/>
        <v>8450000</v>
      </c>
      <c r="G6" s="96">
        <f t="shared" si="1"/>
        <v>8500000</v>
      </c>
      <c r="H6" s="96">
        <f t="shared" si="1"/>
        <v>8600000</v>
      </c>
      <c r="I6" s="96">
        <f t="shared" si="1"/>
        <v>8600000</v>
      </c>
    </row>
    <row r="7" spans="1:9" s="2" customFormat="1" ht="21.75" customHeight="1">
      <c r="A7" s="103" t="s">
        <v>1</v>
      </c>
      <c r="B7" s="129" t="s">
        <v>148</v>
      </c>
      <c r="C7" s="96">
        <v>3639164</v>
      </c>
      <c r="D7" s="96">
        <v>4100940</v>
      </c>
      <c r="E7" s="96">
        <v>4150000</v>
      </c>
      <c r="F7" s="96">
        <v>4200000</v>
      </c>
      <c r="G7" s="96">
        <v>4200000</v>
      </c>
      <c r="H7" s="96">
        <v>4300000</v>
      </c>
      <c r="I7" s="96">
        <v>4300000</v>
      </c>
    </row>
    <row r="8" spans="1:9" s="2" customFormat="1" ht="18.75" customHeight="1">
      <c r="A8" s="103" t="s">
        <v>62</v>
      </c>
      <c r="B8" s="129" t="s">
        <v>149</v>
      </c>
      <c r="C8" s="96">
        <v>1169744</v>
      </c>
      <c r="D8" s="96">
        <v>1461109</v>
      </c>
      <c r="E8" s="96">
        <v>1300000</v>
      </c>
      <c r="F8" s="96">
        <v>1300000</v>
      </c>
      <c r="G8" s="96">
        <v>1200000</v>
      </c>
      <c r="H8" s="96">
        <v>1000000</v>
      </c>
      <c r="I8" s="96">
        <v>1000000</v>
      </c>
    </row>
    <row r="9" spans="1:9" s="2" customFormat="1" ht="22.5">
      <c r="A9" s="103" t="s">
        <v>71</v>
      </c>
      <c r="B9" s="130" t="s">
        <v>150</v>
      </c>
      <c r="C9" s="96">
        <v>2131007</v>
      </c>
      <c r="D9" s="96">
        <v>2897580</v>
      </c>
      <c r="E9" s="96">
        <v>2900000</v>
      </c>
      <c r="F9" s="96">
        <v>2950000</v>
      </c>
      <c r="G9" s="96">
        <v>3100000</v>
      </c>
      <c r="H9" s="96">
        <v>3300000</v>
      </c>
      <c r="I9" s="96">
        <v>3300000</v>
      </c>
    </row>
    <row r="10" spans="1:9" s="2" customFormat="1" ht="31.5" customHeight="1">
      <c r="A10" s="77" t="s">
        <v>151</v>
      </c>
      <c r="B10" s="128" t="s">
        <v>152</v>
      </c>
      <c r="C10" s="96">
        <v>5613417</v>
      </c>
      <c r="D10" s="96">
        <v>5364952</v>
      </c>
      <c r="E10" s="96">
        <v>5400000</v>
      </c>
      <c r="F10" s="96">
        <v>5450000</v>
      </c>
      <c r="G10" s="96">
        <v>5500000</v>
      </c>
      <c r="H10" s="96">
        <v>5500000</v>
      </c>
      <c r="I10" s="96">
        <v>5500000</v>
      </c>
    </row>
    <row r="11" spans="1:9" s="2" customFormat="1" ht="29.25" customHeight="1">
      <c r="A11" s="77" t="s">
        <v>153</v>
      </c>
      <c r="B11" s="131" t="s">
        <v>154</v>
      </c>
      <c r="C11" s="96">
        <v>1671893</v>
      </c>
      <c r="D11" s="96">
        <v>1070275</v>
      </c>
      <c r="E11" s="96">
        <v>1200000</v>
      </c>
      <c r="F11" s="96">
        <v>1200000</v>
      </c>
      <c r="G11" s="96">
        <v>1200000</v>
      </c>
      <c r="H11" s="96">
        <v>1200000</v>
      </c>
      <c r="I11" s="96">
        <v>1200000</v>
      </c>
    </row>
    <row r="12" spans="1:9" s="2" customFormat="1" ht="27" customHeight="1">
      <c r="A12" s="77" t="s">
        <v>155</v>
      </c>
      <c r="B12" s="128" t="s">
        <v>156</v>
      </c>
      <c r="C12" s="96">
        <v>865089</v>
      </c>
      <c r="D12" s="96">
        <v>248377</v>
      </c>
      <c r="E12" s="96">
        <v>150000</v>
      </c>
      <c r="F12" s="96">
        <v>100000</v>
      </c>
      <c r="G12" s="96">
        <v>100000</v>
      </c>
      <c r="H12" s="96">
        <v>100000</v>
      </c>
      <c r="I12" s="96">
        <v>100000</v>
      </c>
    </row>
    <row r="13" spans="1:9" s="2" customFormat="1" ht="36.75" customHeight="1">
      <c r="A13" s="77" t="s">
        <v>6</v>
      </c>
      <c r="B13" s="127" t="s">
        <v>157</v>
      </c>
      <c r="C13" s="62">
        <f aca="true" t="shared" si="2" ref="C13:I13">SUM(C14:C15)</f>
        <v>17097540</v>
      </c>
      <c r="D13" s="62">
        <f t="shared" si="2"/>
        <v>18767033</v>
      </c>
      <c r="E13" s="62">
        <f t="shared" si="2"/>
        <v>20966000</v>
      </c>
      <c r="F13" s="62">
        <f t="shared" si="2"/>
        <v>22669000</v>
      </c>
      <c r="G13" s="62">
        <f t="shared" si="2"/>
        <v>13800000</v>
      </c>
      <c r="H13" s="62">
        <f t="shared" si="2"/>
        <v>14200000</v>
      </c>
      <c r="I13" s="62">
        <f t="shared" si="2"/>
        <v>14400000</v>
      </c>
    </row>
    <row r="14" spans="1:9" s="2" customFormat="1" ht="22.5" customHeight="1">
      <c r="A14" s="77" t="s">
        <v>146</v>
      </c>
      <c r="B14" s="128" t="s">
        <v>158</v>
      </c>
      <c r="C14" s="96">
        <v>13896157</v>
      </c>
      <c r="D14" s="96">
        <v>14068656</v>
      </c>
      <c r="E14" s="96">
        <v>13640000</v>
      </c>
      <c r="F14" s="96">
        <v>14005000</v>
      </c>
      <c r="G14" s="96">
        <v>13500000</v>
      </c>
      <c r="H14" s="96">
        <v>13600000</v>
      </c>
      <c r="I14" s="96">
        <v>13700000</v>
      </c>
    </row>
    <row r="15" spans="1:9" s="2" customFormat="1" ht="24.75" customHeight="1">
      <c r="A15" s="77" t="s">
        <v>151</v>
      </c>
      <c r="B15" s="128" t="s">
        <v>159</v>
      </c>
      <c r="C15" s="96">
        <v>3201383</v>
      </c>
      <c r="D15" s="96">
        <v>4698377</v>
      </c>
      <c r="E15" s="96">
        <v>7326000</v>
      </c>
      <c r="F15" s="96">
        <v>8664000</v>
      </c>
      <c r="G15" s="96">
        <v>300000</v>
      </c>
      <c r="H15" s="96">
        <v>600000</v>
      </c>
      <c r="I15" s="96">
        <v>700000</v>
      </c>
    </row>
    <row r="16" spans="1:9" s="2" customFormat="1" ht="27" customHeight="1">
      <c r="A16" s="77" t="s">
        <v>8</v>
      </c>
      <c r="B16" s="127" t="s">
        <v>160</v>
      </c>
      <c r="C16" s="96">
        <f aca="true" t="shared" si="3" ref="C16:I16">C17+C20+C24+C25</f>
        <v>189000</v>
      </c>
      <c r="D16" s="96">
        <f t="shared" si="3"/>
        <v>554000</v>
      </c>
      <c r="E16" s="96">
        <f t="shared" si="3"/>
        <v>1249000</v>
      </c>
      <c r="F16" s="96">
        <f t="shared" si="3"/>
        <v>1326000</v>
      </c>
      <c r="G16" s="96">
        <f t="shared" si="3"/>
        <v>1291000</v>
      </c>
      <c r="H16" s="96">
        <f t="shared" si="3"/>
        <v>1134000</v>
      </c>
      <c r="I16" s="96">
        <f t="shared" si="3"/>
        <v>752000</v>
      </c>
    </row>
    <row r="17" spans="1:9" s="2" customFormat="1" ht="27.75" customHeight="1">
      <c r="A17" s="77" t="s">
        <v>146</v>
      </c>
      <c r="B17" s="131" t="s">
        <v>171</v>
      </c>
      <c r="C17" s="96">
        <f aca="true" t="shared" si="4" ref="C17:I17">SUM(C18:C19)</f>
        <v>189000</v>
      </c>
      <c r="D17" s="96">
        <f t="shared" si="4"/>
        <v>342000</v>
      </c>
      <c r="E17" s="96">
        <f t="shared" si="4"/>
        <v>477000</v>
      </c>
      <c r="F17" s="96">
        <f t="shared" si="4"/>
        <v>494000</v>
      </c>
      <c r="G17" s="96">
        <f t="shared" si="4"/>
        <v>361000</v>
      </c>
      <c r="H17" s="96">
        <f t="shared" si="4"/>
        <v>294000</v>
      </c>
      <c r="I17" s="132">
        <f t="shared" si="4"/>
        <v>0</v>
      </c>
    </row>
    <row r="18" spans="1:9" s="2" customFormat="1" ht="21.75" customHeight="1">
      <c r="A18" s="103" t="s">
        <v>1</v>
      </c>
      <c r="B18" s="130" t="s">
        <v>161</v>
      </c>
      <c r="C18" s="96">
        <v>164000</v>
      </c>
      <c r="D18" s="96">
        <v>242000</v>
      </c>
      <c r="E18" s="96">
        <v>397000</v>
      </c>
      <c r="F18" s="96">
        <v>434000</v>
      </c>
      <c r="G18" s="96">
        <v>321000</v>
      </c>
      <c r="H18" s="96">
        <v>274000</v>
      </c>
      <c r="I18" s="132">
        <v>0</v>
      </c>
    </row>
    <row r="19" spans="1:9" s="2" customFormat="1" ht="28.5" customHeight="1">
      <c r="A19" s="103" t="s">
        <v>62</v>
      </c>
      <c r="B19" s="130" t="s">
        <v>162</v>
      </c>
      <c r="C19" s="96">
        <v>25000</v>
      </c>
      <c r="D19" s="96">
        <v>100000</v>
      </c>
      <c r="E19" s="96">
        <v>80000</v>
      </c>
      <c r="F19" s="96">
        <v>60000</v>
      </c>
      <c r="G19" s="96">
        <v>40000</v>
      </c>
      <c r="H19" s="98">
        <v>20000</v>
      </c>
      <c r="I19" s="133">
        <v>0</v>
      </c>
    </row>
    <row r="20" spans="1:9" s="2" customFormat="1" ht="24.75" customHeight="1">
      <c r="A20" s="77" t="s">
        <v>151</v>
      </c>
      <c r="B20" s="131" t="s">
        <v>172</v>
      </c>
      <c r="C20" s="132">
        <f aca="true" t="shared" si="5" ref="C20:I20">SUM(C21:C23)</f>
        <v>0</v>
      </c>
      <c r="D20" s="96">
        <f t="shared" si="5"/>
        <v>212000</v>
      </c>
      <c r="E20" s="96">
        <f t="shared" si="5"/>
        <v>772000</v>
      </c>
      <c r="F20" s="96">
        <f t="shared" si="5"/>
        <v>832000</v>
      </c>
      <c r="G20" s="96">
        <f t="shared" si="5"/>
        <v>930000</v>
      </c>
      <c r="H20" s="96">
        <f t="shared" si="5"/>
        <v>840000</v>
      </c>
      <c r="I20" s="96">
        <f t="shared" si="5"/>
        <v>752000</v>
      </c>
    </row>
    <row r="21" spans="1:9" s="2" customFormat="1" ht="19.5" customHeight="1">
      <c r="A21" s="241" t="s">
        <v>1</v>
      </c>
      <c r="B21" s="239" t="s">
        <v>163</v>
      </c>
      <c r="C21" s="133">
        <v>0</v>
      </c>
      <c r="D21" s="96"/>
      <c r="E21" s="96">
        <v>100000</v>
      </c>
      <c r="F21" s="96">
        <v>200000</v>
      </c>
      <c r="G21" s="96">
        <v>200000</v>
      </c>
      <c r="H21" s="96">
        <v>300000</v>
      </c>
      <c r="I21" s="96">
        <v>232000</v>
      </c>
    </row>
    <row r="22" spans="1:9" s="2" customFormat="1" ht="17.25" customHeight="1">
      <c r="A22" s="242"/>
      <c r="B22" s="240"/>
      <c r="C22" s="133">
        <v>0</v>
      </c>
      <c r="D22" s="96"/>
      <c r="E22" s="96">
        <v>500000</v>
      </c>
      <c r="F22" s="96">
        <v>500000</v>
      </c>
      <c r="G22" s="96">
        <v>650000</v>
      </c>
      <c r="H22" s="96">
        <v>500000</v>
      </c>
      <c r="I22" s="96">
        <v>500000</v>
      </c>
    </row>
    <row r="23" spans="1:9" s="2" customFormat="1" ht="22.5" customHeight="1">
      <c r="A23" s="103" t="s">
        <v>62</v>
      </c>
      <c r="B23" s="130" t="s">
        <v>162</v>
      </c>
      <c r="C23" s="133">
        <v>0</v>
      </c>
      <c r="D23" s="96">
        <v>212000</v>
      </c>
      <c r="E23" s="96">
        <v>172000</v>
      </c>
      <c r="F23" s="96">
        <v>132000</v>
      </c>
      <c r="G23" s="96">
        <v>80000</v>
      </c>
      <c r="H23" s="96">
        <v>40000</v>
      </c>
      <c r="I23" s="96">
        <v>20000</v>
      </c>
    </row>
    <row r="24" spans="1:9" s="2" customFormat="1" ht="30" customHeight="1">
      <c r="A24" s="77" t="s">
        <v>153</v>
      </c>
      <c r="B24" s="131" t="s">
        <v>164</v>
      </c>
      <c r="C24" s="133">
        <v>0</v>
      </c>
      <c r="D24" s="133">
        <v>0</v>
      </c>
      <c r="E24" s="133">
        <v>0</v>
      </c>
      <c r="F24" s="133">
        <v>0</v>
      </c>
      <c r="G24" s="133">
        <v>0</v>
      </c>
      <c r="H24" s="133">
        <v>0</v>
      </c>
      <c r="I24" s="133">
        <v>0</v>
      </c>
    </row>
    <row r="25" spans="1:9" s="2" customFormat="1" ht="29.25" customHeight="1">
      <c r="A25" s="77" t="s">
        <v>155</v>
      </c>
      <c r="B25" s="131" t="s">
        <v>165</v>
      </c>
      <c r="C25" s="133">
        <v>0</v>
      </c>
      <c r="D25" s="133">
        <v>0</v>
      </c>
      <c r="E25" s="133">
        <v>0</v>
      </c>
      <c r="F25" s="133">
        <v>0</v>
      </c>
      <c r="G25" s="133">
        <v>0</v>
      </c>
      <c r="H25" s="133">
        <v>0</v>
      </c>
      <c r="I25" s="133">
        <v>0</v>
      </c>
    </row>
    <row r="26" spans="1:9" s="2" customFormat="1" ht="33.75" customHeight="1">
      <c r="A26" s="77" t="s">
        <v>11</v>
      </c>
      <c r="B26" s="127" t="s">
        <v>166</v>
      </c>
      <c r="C26" s="62">
        <f aca="true" t="shared" si="6" ref="C26:I26">C5-C13</f>
        <v>-2007226</v>
      </c>
      <c r="D26" s="62">
        <f t="shared" si="6"/>
        <v>-3623800</v>
      </c>
      <c r="E26" s="62">
        <f t="shared" si="6"/>
        <v>-5866000</v>
      </c>
      <c r="F26" s="62">
        <f t="shared" si="6"/>
        <v>-7469000</v>
      </c>
      <c r="G26" s="62">
        <f t="shared" si="6"/>
        <v>1500000</v>
      </c>
      <c r="H26" s="62">
        <f t="shared" si="6"/>
        <v>1200000</v>
      </c>
      <c r="I26" s="62">
        <f t="shared" si="6"/>
        <v>1000000</v>
      </c>
    </row>
    <row r="27" spans="1:9" s="2" customFormat="1" ht="36.75" customHeight="1">
      <c r="A27" s="77" t="s">
        <v>167</v>
      </c>
      <c r="B27" s="134" t="s">
        <v>168</v>
      </c>
      <c r="C27" s="62">
        <v>1668000</v>
      </c>
      <c r="D27" s="62">
        <v>5108000</v>
      </c>
      <c r="E27" s="62">
        <v>4111000</v>
      </c>
      <c r="F27" s="62">
        <v>2977000</v>
      </c>
      <c r="G27" s="62">
        <v>1806000</v>
      </c>
      <c r="H27" s="84">
        <v>732000</v>
      </c>
      <c r="I27" s="135">
        <v>0</v>
      </c>
    </row>
    <row r="28" spans="1:9" s="2" customFormat="1" ht="12.75">
      <c r="A28" s="77"/>
      <c r="B28" s="77"/>
      <c r="C28" s="77"/>
      <c r="D28" s="77"/>
      <c r="E28" s="77"/>
      <c r="F28" s="77"/>
      <c r="G28" s="77"/>
      <c r="H28" s="77"/>
      <c r="I28" s="77"/>
    </row>
    <row r="29" spans="1:9" ht="27.75" customHeight="1">
      <c r="A29" s="136" t="s">
        <v>169</v>
      </c>
      <c r="B29" s="238" t="s">
        <v>170</v>
      </c>
      <c r="C29" s="238"/>
      <c r="D29" s="238"/>
      <c r="E29" s="238"/>
      <c r="F29" s="238"/>
      <c r="G29" s="137"/>
      <c r="H29" s="137"/>
      <c r="I29" s="137"/>
    </row>
  </sheetData>
  <mergeCells count="9">
    <mergeCell ref="H1:I1"/>
    <mergeCell ref="B29:F29"/>
    <mergeCell ref="B21:B22"/>
    <mergeCell ref="A21:A22"/>
    <mergeCell ref="A2:H2"/>
    <mergeCell ref="C3:C4"/>
    <mergeCell ref="B3:B4"/>
    <mergeCell ref="A3:A4"/>
    <mergeCell ref="D3:I3"/>
  </mergeCells>
  <printOptions horizontalCentered="1"/>
  <pageMargins left="0.1968503937007874" right="0.1968503937007874" top="0.5905511811023623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157"/>
  <sheetViews>
    <sheetView tabSelected="1" workbookViewId="0" topLeftCell="A1">
      <selection activeCell="D1" sqref="D1"/>
    </sheetView>
  </sheetViews>
  <sheetFormatPr defaultColWidth="9.00390625" defaultRowHeight="24.75" customHeight="1"/>
  <cols>
    <col min="1" max="1" width="5.25390625" style="266" customWidth="1"/>
    <col min="2" max="2" width="7.875" style="266" customWidth="1"/>
    <col min="3" max="3" width="4.375" style="266" customWidth="1"/>
    <col min="4" max="4" width="68.25390625" style="2" customWidth="1"/>
    <col min="5" max="5" width="11.75390625" style="316" customWidth="1"/>
    <col min="6" max="7" width="9.125" style="2" customWidth="1"/>
    <col min="8" max="8" width="16.375" style="2" customWidth="1"/>
    <col min="9" max="16384" width="9.125" style="2" customWidth="1"/>
  </cols>
  <sheetData>
    <row r="5" ht="24.75" customHeight="1">
      <c r="E5" s="267" t="s">
        <v>43</v>
      </c>
    </row>
    <row r="6" spans="1:5" s="271" customFormat="1" ht="30" customHeight="1">
      <c r="A6" s="268" t="s">
        <v>197</v>
      </c>
      <c r="B6" s="268" t="s">
        <v>198</v>
      </c>
      <c r="C6" s="268" t="s">
        <v>22</v>
      </c>
      <c r="D6" s="269" t="s">
        <v>59</v>
      </c>
      <c r="E6" s="270" t="s">
        <v>199</v>
      </c>
    </row>
    <row r="7" spans="1:5" s="271" customFormat="1" ht="30" customHeight="1">
      <c r="A7" s="272"/>
      <c r="B7" s="273"/>
      <c r="C7" s="273"/>
      <c r="D7" s="274"/>
      <c r="E7" s="275"/>
    </row>
    <row r="8" spans="1:5" ht="24.75" customHeight="1">
      <c r="A8" s="276" t="s">
        <v>200</v>
      </c>
      <c r="B8" s="276" t="s">
        <v>201</v>
      </c>
      <c r="C8" s="276" t="s">
        <v>202</v>
      </c>
      <c r="D8" s="277" t="s">
        <v>203</v>
      </c>
      <c r="E8" s="94">
        <v>70000</v>
      </c>
    </row>
    <row r="9" spans="1:5" ht="24.75" customHeight="1">
      <c r="A9" s="278"/>
      <c r="B9" s="278"/>
      <c r="C9" s="278" t="s">
        <v>204</v>
      </c>
      <c r="D9" s="264" t="s">
        <v>205</v>
      </c>
      <c r="E9" s="95">
        <v>1850</v>
      </c>
    </row>
    <row r="10" spans="1:5" ht="24.75" customHeight="1">
      <c r="A10" s="279"/>
      <c r="B10" s="280" t="s">
        <v>201</v>
      </c>
      <c r="C10" s="281" t="s">
        <v>206</v>
      </c>
      <c r="D10" s="282"/>
      <c r="E10" s="96">
        <f>SUM(E8:E9)</f>
        <v>71850</v>
      </c>
    </row>
    <row r="11" spans="1:5" ht="24.75" customHeight="1">
      <c r="A11" s="283" t="s">
        <v>200</v>
      </c>
      <c r="B11" s="284" t="s">
        <v>207</v>
      </c>
      <c r="C11" s="285"/>
      <c r="D11" s="286"/>
      <c r="E11" s="62">
        <f>SUM(E10)</f>
        <v>71850</v>
      </c>
    </row>
    <row r="12" spans="1:5" ht="24.75" customHeight="1">
      <c r="A12" s="278" t="s">
        <v>208</v>
      </c>
      <c r="B12" s="278" t="s">
        <v>209</v>
      </c>
      <c r="C12" s="278" t="s">
        <v>210</v>
      </c>
      <c r="D12" s="264" t="s">
        <v>211</v>
      </c>
      <c r="E12" s="95">
        <v>49078</v>
      </c>
    </row>
    <row r="13" spans="1:5" ht="24.75" customHeight="1">
      <c r="A13" s="278"/>
      <c r="B13" s="278"/>
      <c r="C13" s="278" t="s">
        <v>212</v>
      </c>
      <c r="D13" s="264" t="s">
        <v>213</v>
      </c>
      <c r="E13" s="95">
        <v>530850</v>
      </c>
    </row>
    <row r="14" spans="1:5" ht="24.75" customHeight="1">
      <c r="A14" s="278"/>
      <c r="B14" s="278"/>
      <c r="C14" s="278" t="s">
        <v>214</v>
      </c>
      <c r="D14" s="260" t="s">
        <v>215</v>
      </c>
      <c r="E14" s="95">
        <v>930259</v>
      </c>
    </row>
    <row r="15" spans="1:5" ht="24.75" customHeight="1">
      <c r="A15" s="279"/>
      <c r="B15" s="279" t="s">
        <v>209</v>
      </c>
      <c r="C15" s="287" t="s">
        <v>216</v>
      </c>
      <c r="D15" s="288"/>
      <c r="E15" s="289">
        <f>SUM(E12:E14)</f>
        <v>1510187</v>
      </c>
    </row>
    <row r="16" spans="1:5" ht="24.75" customHeight="1">
      <c r="A16" s="283" t="s">
        <v>208</v>
      </c>
      <c r="B16" s="284" t="s">
        <v>217</v>
      </c>
      <c r="C16" s="285"/>
      <c r="D16" s="286"/>
      <c r="E16" s="62">
        <f>SUM(E15)</f>
        <v>1510187</v>
      </c>
    </row>
    <row r="17" spans="1:5" ht="24.75" customHeight="1">
      <c r="A17" s="278" t="s">
        <v>218</v>
      </c>
      <c r="B17" s="278" t="s">
        <v>219</v>
      </c>
      <c r="C17" s="278" t="s">
        <v>220</v>
      </c>
      <c r="D17" s="264" t="s">
        <v>23</v>
      </c>
      <c r="E17" s="95">
        <v>88317</v>
      </c>
    </row>
    <row r="18" spans="1:5" ht="24.75" customHeight="1">
      <c r="A18" s="278"/>
      <c r="B18" s="278"/>
      <c r="C18" s="278" t="s">
        <v>221</v>
      </c>
      <c r="D18" s="264" t="s">
        <v>222</v>
      </c>
      <c r="E18" s="95">
        <v>750</v>
      </c>
    </row>
    <row r="19" spans="1:5" ht="24.75" customHeight="1">
      <c r="A19" s="278"/>
      <c r="B19" s="280" t="s">
        <v>219</v>
      </c>
      <c r="C19" s="281" t="s">
        <v>223</v>
      </c>
      <c r="D19" s="282"/>
      <c r="E19" s="96">
        <f>SUM(E17:E18)</f>
        <v>89067</v>
      </c>
    </row>
    <row r="20" spans="1:5" ht="24.75" customHeight="1">
      <c r="A20" s="278"/>
      <c r="B20" s="278" t="s">
        <v>224</v>
      </c>
      <c r="C20" s="278" t="s">
        <v>225</v>
      </c>
      <c r="D20" s="260" t="s">
        <v>226</v>
      </c>
      <c r="E20" s="95">
        <v>360</v>
      </c>
    </row>
    <row r="21" spans="1:5" ht="24.75" customHeight="1">
      <c r="A21" s="278"/>
      <c r="B21" s="280" t="s">
        <v>224</v>
      </c>
      <c r="C21" s="281" t="s">
        <v>227</v>
      </c>
      <c r="D21" s="282"/>
      <c r="E21" s="96">
        <f>SUM(E20:E20)</f>
        <v>360</v>
      </c>
    </row>
    <row r="22" spans="1:5" ht="24.75" customHeight="1">
      <c r="A22" s="283" t="s">
        <v>218</v>
      </c>
      <c r="B22" s="284" t="s">
        <v>31</v>
      </c>
      <c r="C22" s="285"/>
      <c r="D22" s="286"/>
      <c r="E22" s="62">
        <f>SUM(E21,E19)</f>
        <v>89427</v>
      </c>
    </row>
    <row r="23" spans="1:5" ht="24.75" customHeight="1">
      <c r="A23" s="276" t="s">
        <v>228</v>
      </c>
      <c r="B23" s="278" t="s">
        <v>229</v>
      </c>
      <c r="C23" s="278" t="s">
        <v>220</v>
      </c>
      <c r="D23" s="264" t="s">
        <v>23</v>
      </c>
      <c r="E23" s="95">
        <v>1728</v>
      </c>
    </row>
    <row r="24" spans="1:5" ht="24.75" customHeight="1">
      <c r="A24" s="278"/>
      <c r="B24" s="280" t="s">
        <v>229</v>
      </c>
      <c r="C24" s="281" t="s">
        <v>32</v>
      </c>
      <c r="D24" s="282"/>
      <c r="E24" s="96">
        <f>SUM(E23)</f>
        <v>1728</v>
      </c>
    </row>
    <row r="25" spans="1:5" ht="24.75" customHeight="1">
      <c r="A25" s="278"/>
      <c r="B25" s="278" t="s">
        <v>230</v>
      </c>
      <c r="C25" s="278" t="s">
        <v>220</v>
      </c>
      <c r="D25" s="264" t="s">
        <v>23</v>
      </c>
      <c r="E25" s="95">
        <v>4230</v>
      </c>
    </row>
    <row r="26" spans="1:5" ht="24.75" customHeight="1">
      <c r="A26" s="278"/>
      <c r="B26" s="280" t="s">
        <v>230</v>
      </c>
      <c r="C26" s="290" t="s">
        <v>231</v>
      </c>
      <c r="D26" s="291"/>
      <c r="E26" s="96">
        <f>SUM(E25)</f>
        <v>4230</v>
      </c>
    </row>
    <row r="27" spans="1:5" ht="24.75" customHeight="1">
      <c r="A27" s="283" t="s">
        <v>228</v>
      </c>
      <c r="B27" s="292" t="s">
        <v>33</v>
      </c>
      <c r="C27" s="293"/>
      <c r="D27" s="294"/>
      <c r="E27" s="62">
        <f>SUM(E26,E24)</f>
        <v>5958</v>
      </c>
    </row>
    <row r="28" spans="1:5" ht="24.75" customHeight="1">
      <c r="A28" s="276" t="s">
        <v>232</v>
      </c>
      <c r="B28" s="280" t="s">
        <v>233</v>
      </c>
      <c r="C28" s="280" t="s">
        <v>234</v>
      </c>
      <c r="D28" s="256" t="s">
        <v>235</v>
      </c>
      <c r="E28" s="96">
        <v>7000</v>
      </c>
    </row>
    <row r="29" spans="1:5" ht="24.75" customHeight="1">
      <c r="A29" s="279"/>
      <c r="B29" s="279" t="s">
        <v>233</v>
      </c>
      <c r="C29" s="287" t="s">
        <v>236</v>
      </c>
      <c r="D29" s="288"/>
      <c r="E29" s="95">
        <f>SUM(E28)</f>
        <v>7000</v>
      </c>
    </row>
    <row r="30" spans="1:5" ht="24.75" customHeight="1">
      <c r="A30" s="283" t="s">
        <v>232</v>
      </c>
      <c r="B30" s="284" t="s">
        <v>237</v>
      </c>
      <c r="C30" s="285"/>
      <c r="D30" s="286"/>
      <c r="E30" s="62">
        <f>SUM(E29)</f>
        <v>7000</v>
      </c>
    </row>
    <row r="31" spans="1:5" ht="24.75" customHeight="1">
      <c r="A31" s="278" t="s">
        <v>238</v>
      </c>
      <c r="B31" s="278" t="s">
        <v>239</v>
      </c>
      <c r="C31" s="278" t="s">
        <v>240</v>
      </c>
      <c r="D31" s="295" t="s">
        <v>241</v>
      </c>
      <c r="E31" s="95">
        <v>38500</v>
      </c>
    </row>
    <row r="32" spans="1:5" ht="24.75" customHeight="1">
      <c r="A32" s="296"/>
      <c r="B32" s="280" t="s">
        <v>239</v>
      </c>
      <c r="C32" s="290" t="s">
        <v>242</v>
      </c>
      <c r="D32" s="291"/>
      <c r="E32" s="96">
        <f>SUM(E31:E31)</f>
        <v>38500</v>
      </c>
    </row>
    <row r="33" spans="1:5" ht="24.75" customHeight="1">
      <c r="A33" s="279"/>
      <c r="B33" s="279" t="s">
        <v>243</v>
      </c>
      <c r="C33" s="279" t="s">
        <v>244</v>
      </c>
      <c r="D33" s="297" t="s">
        <v>245</v>
      </c>
      <c r="E33" s="289">
        <v>2950000</v>
      </c>
    </row>
    <row r="34" spans="1:5" s="271" customFormat="1" ht="30" customHeight="1">
      <c r="A34" s="268" t="s">
        <v>197</v>
      </c>
      <c r="B34" s="268" t="s">
        <v>198</v>
      </c>
      <c r="C34" s="268" t="s">
        <v>22</v>
      </c>
      <c r="D34" s="269" t="s">
        <v>59</v>
      </c>
      <c r="E34" s="270" t="s">
        <v>199</v>
      </c>
    </row>
    <row r="35" spans="1:5" s="271" customFormat="1" ht="30" customHeight="1">
      <c r="A35" s="272"/>
      <c r="B35" s="273"/>
      <c r="C35" s="273"/>
      <c r="D35" s="274"/>
      <c r="E35" s="275"/>
    </row>
    <row r="36" spans="1:5" ht="24.75" customHeight="1">
      <c r="A36" s="276"/>
      <c r="B36" s="276"/>
      <c r="C36" s="276" t="s">
        <v>246</v>
      </c>
      <c r="D36" s="258" t="s">
        <v>247</v>
      </c>
      <c r="E36" s="94">
        <v>18000</v>
      </c>
    </row>
    <row r="37" spans="1:5" s="271" customFormat="1" ht="24.75" customHeight="1">
      <c r="A37" s="298"/>
      <c r="B37" s="299"/>
      <c r="C37" s="278" t="s">
        <v>248</v>
      </c>
      <c r="D37" s="260" t="s">
        <v>249</v>
      </c>
      <c r="E37" s="95">
        <v>52</v>
      </c>
    </row>
    <row r="38" spans="1:5" s="271" customFormat="1" ht="24.75" customHeight="1">
      <c r="A38" s="298"/>
      <c r="B38" s="299"/>
      <c r="C38" s="278" t="s">
        <v>250</v>
      </c>
      <c r="D38" s="260" t="s">
        <v>251</v>
      </c>
      <c r="E38" s="95">
        <v>151000</v>
      </c>
    </row>
    <row r="39" spans="1:5" s="271" customFormat="1" ht="24.75" customHeight="1">
      <c r="A39" s="298"/>
      <c r="B39" s="299"/>
      <c r="C39" s="278" t="s">
        <v>252</v>
      </c>
      <c r="D39" s="260" t="s">
        <v>253</v>
      </c>
      <c r="E39" s="95">
        <v>20000</v>
      </c>
    </row>
    <row r="40" spans="1:5" s="271" customFormat="1" ht="24.75" customHeight="1">
      <c r="A40" s="298"/>
      <c r="B40" s="299"/>
      <c r="C40" s="278" t="s">
        <v>254</v>
      </c>
      <c r="D40" s="260" t="s">
        <v>255</v>
      </c>
      <c r="E40" s="95">
        <v>21000</v>
      </c>
    </row>
    <row r="41" spans="1:5" s="271" customFormat="1" ht="24.75" customHeight="1">
      <c r="A41" s="298"/>
      <c r="B41" s="299"/>
      <c r="C41" s="278" t="s">
        <v>256</v>
      </c>
      <c r="D41" s="260" t="s">
        <v>257</v>
      </c>
      <c r="E41" s="95">
        <v>134000</v>
      </c>
    </row>
    <row r="42" spans="1:5" s="271" customFormat="1" ht="24.75" customHeight="1">
      <c r="A42" s="298"/>
      <c r="B42" s="299"/>
      <c r="C42" s="278" t="s">
        <v>258</v>
      </c>
      <c r="D42" s="260" t="s">
        <v>259</v>
      </c>
      <c r="E42" s="95">
        <v>600</v>
      </c>
    </row>
    <row r="43" spans="1:5" ht="24.75" customHeight="1">
      <c r="A43" s="278"/>
      <c r="B43" s="278"/>
      <c r="C43" s="278" t="s">
        <v>260</v>
      </c>
      <c r="D43" s="260" t="s">
        <v>261</v>
      </c>
      <c r="E43" s="95">
        <v>132000</v>
      </c>
    </row>
    <row r="44" spans="1:5" ht="24.75" customHeight="1">
      <c r="A44" s="278"/>
      <c r="B44" s="278"/>
      <c r="C44" s="278" t="s">
        <v>204</v>
      </c>
      <c r="D44" s="260" t="s">
        <v>205</v>
      </c>
      <c r="E44" s="95">
        <v>4000</v>
      </c>
    </row>
    <row r="45" spans="1:5" ht="24.75" customHeight="1">
      <c r="A45" s="278"/>
      <c r="B45" s="279"/>
      <c r="C45" s="279" t="s">
        <v>262</v>
      </c>
      <c r="D45" s="297" t="s">
        <v>263</v>
      </c>
      <c r="E45" s="289">
        <v>10000</v>
      </c>
    </row>
    <row r="46" spans="1:5" ht="24.75" customHeight="1">
      <c r="A46" s="278"/>
      <c r="B46" s="279" t="s">
        <v>243</v>
      </c>
      <c r="C46" s="300" t="s">
        <v>264</v>
      </c>
      <c r="D46" s="301"/>
      <c r="E46" s="289">
        <f>SUM(E37:E45,E33:E36)</f>
        <v>3440652</v>
      </c>
    </row>
    <row r="47" spans="1:5" ht="24.75" customHeight="1">
      <c r="A47" s="278"/>
      <c r="B47" s="278" t="s">
        <v>265</v>
      </c>
      <c r="C47" s="278" t="s">
        <v>266</v>
      </c>
      <c r="D47" s="258" t="s">
        <v>267</v>
      </c>
      <c r="E47" s="95">
        <v>220000</v>
      </c>
    </row>
    <row r="48" spans="1:5" ht="24.75" customHeight="1">
      <c r="A48" s="278"/>
      <c r="B48" s="278"/>
      <c r="C48" s="302" t="s">
        <v>202</v>
      </c>
      <c r="D48" s="303" t="s">
        <v>203</v>
      </c>
      <c r="E48" s="95">
        <v>20000</v>
      </c>
    </row>
    <row r="49" spans="1:5" ht="24.75" customHeight="1">
      <c r="A49" s="278"/>
      <c r="B49" s="280" t="s">
        <v>265</v>
      </c>
      <c r="C49" s="290" t="s">
        <v>268</v>
      </c>
      <c r="D49" s="291"/>
      <c r="E49" s="96">
        <f>SUM(E47:E48)</f>
        <v>240000</v>
      </c>
    </row>
    <row r="50" spans="1:5" ht="24.75" customHeight="1">
      <c r="A50" s="278"/>
      <c r="B50" s="278" t="s">
        <v>269</v>
      </c>
      <c r="C50" s="278" t="s">
        <v>270</v>
      </c>
      <c r="D50" s="260" t="s">
        <v>271</v>
      </c>
      <c r="E50" s="95">
        <v>2827580</v>
      </c>
    </row>
    <row r="51" spans="1:5" ht="24.75" customHeight="1">
      <c r="A51" s="278"/>
      <c r="B51" s="278"/>
      <c r="C51" s="278" t="s">
        <v>272</v>
      </c>
      <c r="D51" s="260" t="s">
        <v>273</v>
      </c>
      <c r="E51" s="95">
        <v>70000</v>
      </c>
    </row>
    <row r="52" spans="1:5" ht="24.75" customHeight="1">
      <c r="A52" s="278"/>
      <c r="B52" s="280" t="s">
        <v>269</v>
      </c>
      <c r="C52" s="290" t="s">
        <v>274</v>
      </c>
      <c r="D52" s="291"/>
      <c r="E52" s="96">
        <f>SUM(E50:E51)</f>
        <v>2897580</v>
      </c>
    </row>
    <row r="53" spans="1:5" ht="24.75" customHeight="1">
      <c r="A53" s="283" t="s">
        <v>238</v>
      </c>
      <c r="B53" s="292" t="s">
        <v>275</v>
      </c>
      <c r="C53" s="293"/>
      <c r="D53" s="294"/>
      <c r="E53" s="62">
        <f>SUM(E52,E49,E46,E32)</f>
        <v>6616732</v>
      </c>
    </row>
    <row r="54" spans="1:5" ht="24.75" customHeight="1">
      <c r="A54" s="278" t="s">
        <v>276</v>
      </c>
      <c r="B54" s="278" t="s">
        <v>277</v>
      </c>
      <c r="C54" s="278" t="s">
        <v>278</v>
      </c>
      <c r="D54" s="260" t="s">
        <v>279</v>
      </c>
      <c r="E54" s="95">
        <v>4600890</v>
      </c>
    </row>
    <row r="55" spans="1:5" ht="24.75" customHeight="1">
      <c r="A55" s="278"/>
      <c r="B55" s="280" t="s">
        <v>277</v>
      </c>
      <c r="C55" s="290" t="s">
        <v>280</v>
      </c>
      <c r="D55" s="291"/>
      <c r="E55" s="96">
        <f>SUM(E54)</f>
        <v>4600890</v>
      </c>
    </row>
    <row r="56" spans="1:5" ht="24.75" customHeight="1">
      <c r="A56" s="278"/>
      <c r="B56" s="278" t="s">
        <v>281</v>
      </c>
      <c r="C56" s="278" t="s">
        <v>278</v>
      </c>
      <c r="D56" s="260" t="s">
        <v>279</v>
      </c>
      <c r="E56" s="95">
        <v>764062</v>
      </c>
    </row>
    <row r="57" spans="1:5" ht="24.75" customHeight="1">
      <c r="A57" s="278"/>
      <c r="B57" s="280" t="s">
        <v>281</v>
      </c>
      <c r="C57" s="290" t="s">
        <v>282</v>
      </c>
      <c r="D57" s="291"/>
      <c r="E57" s="96">
        <f>SUM(E56)</f>
        <v>764062</v>
      </c>
    </row>
    <row r="58" spans="1:5" ht="24.75" customHeight="1">
      <c r="A58" s="278"/>
      <c r="B58" s="279" t="s">
        <v>283</v>
      </c>
      <c r="C58" s="279" t="s">
        <v>284</v>
      </c>
      <c r="D58" s="297" t="s">
        <v>285</v>
      </c>
      <c r="E58" s="96">
        <v>15000</v>
      </c>
    </row>
    <row r="59" spans="1:5" ht="24.75" customHeight="1">
      <c r="A59" s="279"/>
      <c r="B59" s="279" t="s">
        <v>283</v>
      </c>
      <c r="C59" s="300" t="s">
        <v>286</v>
      </c>
      <c r="D59" s="301"/>
      <c r="E59" s="96">
        <f>SUM(E58)</f>
        <v>15000</v>
      </c>
    </row>
    <row r="60" spans="1:5" ht="24.75" customHeight="1">
      <c r="A60" s="283" t="s">
        <v>276</v>
      </c>
      <c r="B60" s="292" t="s">
        <v>287</v>
      </c>
      <c r="C60" s="293"/>
      <c r="D60" s="294"/>
      <c r="E60" s="62">
        <f>SUM(E59,E57,E55)</f>
        <v>5379952</v>
      </c>
    </row>
    <row r="61" spans="1:5" ht="24.75" customHeight="1">
      <c r="A61" s="278" t="s">
        <v>288</v>
      </c>
      <c r="B61" s="278" t="s">
        <v>289</v>
      </c>
      <c r="C61" s="278" t="s">
        <v>284</v>
      </c>
      <c r="D61" s="260" t="s">
        <v>285</v>
      </c>
      <c r="E61" s="95">
        <v>400</v>
      </c>
    </row>
    <row r="62" spans="1:5" ht="24.75" customHeight="1">
      <c r="A62" s="278"/>
      <c r="B62" s="278"/>
      <c r="C62" s="278" t="s">
        <v>225</v>
      </c>
      <c r="D62" s="264" t="s">
        <v>226</v>
      </c>
      <c r="E62" s="95">
        <v>2000</v>
      </c>
    </row>
    <row r="63" spans="1:5" ht="24.75" customHeight="1">
      <c r="A63" s="278"/>
      <c r="B63" s="280" t="s">
        <v>289</v>
      </c>
      <c r="C63" s="304" t="s">
        <v>290</v>
      </c>
      <c r="D63" s="305"/>
      <c r="E63" s="96">
        <f>SUM(E61:E62)</f>
        <v>2400</v>
      </c>
    </row>
    <row r="64" spans="1:5" ht="24.75" customHeight="1">
      <c r="A64" s="278"/>
      <c r="B64" s="278" t="s">
        <v>291</v>
      </c>
      <c r="C64" s="278" t="s">
        <v>284</v>
      </c>
      <c r="D64" s="260" t="s">
        <v>285</v>
      </c>
      <c r="E64" s="95">
        <v>500</v>
      </c>
    </row>
    <row r="65" spans="1:5" ht="24.75" customHeight="1">
      <c r="A65" s="278"/>
      <c r="B65" s="278"/>
      <c r="C65" s="278" t="s">
        <v>225</v>
      </c>
      <c r="D65" s="264" t="s">
        <v>226</v>
      </c>
      <c r="E65" s="95">
        <v>800</v>
      </c>
    </row>
    <row r="66" spans="1:5" ht="24.75" customHeight="1">
      <c r="A66" s="279"/>
      <c r="B66" s="280" t="s">
        <v>291</v>
      </c>
      <c r="C66" s="290" t="s">
        <v>292</v>
      </c>
      <c r="D66" s="291"/>
      <c r="E66" s="96">
        <f>SUM(E64:E65)</f>
        <v>1300</v>
      </c>
    </row>
    <row r="67" spans="1:5" s="271" customFormat="1" ht="30" customHeight="1">
      <c r="A67" s="268" t="s">
        <v>197</v>
      </c>
      <c r="B67" s="268" t="s">
        <v>198</v>
      </c>
      <c r="C67" s="268" t="s">
        <v>22</v>
      </c>
      <c r="D67" s="269" t="s">
        <v>59</v>
      </c>
      <c r="E67" s="270" t="s">
        <v>199</v>
      </c>
    </row>
    <row r="68" spans="1:5" s="271" customFormat="1" ht="30" customHeight="1">
      <c r="A68" s="272"/>
      <c r="B68" s="273"/>
      <c r="C68" s="273"/>
      <c r="D68" s="274"/>
      <c r="E68" s="275"/>
    </row>
    <row r="69" spans="1:5" ht="24.75" customHeight="1">
      <c r="A69" s="283" t="s">
        <v>288</v>
      </c>
      <c r="B69" s="292" t="s">
        <v>293</v>
      </c>
      <c r="C69" s="293"/>
      <c r="D69" s="294"/>
      <c r="E69" s="62">
        <f>SUM(E66,E63)</f>
        <v>3700</v>
      </c>
    </row>
    <row r="70" spans="1:5" ht="24.75" customHeight="1">
      <c r="A70" s="276" t="s">
        <v>294</v>
      </c>
      <c r="B70" s="280" t="s">
        <v>295</v>
      </c>
      <c r="C70" s="280" t="s">
        <v>296</v>
      </c>
      <c r="D70" s="256" t="s">
        <v>297</v>
      </c>
      <c r="E70" s="95">
        <v>169000</v>
      </c>
    </row>
    <row r="71" spans="1:5" ht="24.75" customHeight="1">
      <c r="A71" s="279"/>
      <c r="B71" s="280" t="s">
        <v>295</v>
      </c>
      <c r="C71" s="290" t="s">
        <v>298</v>
      </c>
      <c r="D71" s="291"/>
      <c r="E71" s="96">
        <f>SUM(E70)</f>
        <v>169000</v>
      </c>
    </row>
    <row r="72" spans="1:5" ht="24.75" customHeight="1">
      <c r="A72" s="283" t="s">
        <v>294</v>
      </c>
      <c r="B72" s="292" t="s">
        <v>299</v>
      </c>
      <c r="C72" s="293"/>
      <c r="D72" s="294"/>
      <c r="E72" s="62">
        <f>SUM(E71)</f>
        <v>169000</v>
      </c>
    </row>
    <row r="73" spans="1:5" ht="24.75" customHeight="1">
      <c r="A73" s="276" t="s">
        <v>300</v>
      </c>
      <c r="B73" s="280" t="s">
        <v>301</v>
      </c>
      <c r="C73" s="280" t="s">
        <v>220</v>
      </c>
      <c r="D73" s="306" t="s">
        <v>23</v>
      </c>
      <c r="E73" s="96">
        <v>25000</v>
      </c>
    </row>
    <row r="74" spans="1:5" ht="24.75" customHeight="1">
      <c r="A74" s="278"/>
      <c r="B74" s="279" t="s">
        <v>301</v>
      </c>
      <c r="C74" s="300" t="s">
        <v>36</v>
      </c>
      <c r="D74" s="301"/>
      <c r="E74" s="289">
        <f>SUM(E73)</f>
        <v>25000</v>
      </c>
    </row>
    <row r="75" spans="1:5" ht="24.75" customHeight="1">
      <c r="A75" s="278"/>
      <c r="B75" s="278" t="s">
        <v>302</v>
      </c>
      <c r="C75" s="278" t="s">
        <v>220</v>
      </c>
      <c r="D75" s="264" t="s">
        <v>23</v>
      </c>
      <c r="E75" s="95">
        <v>680000</v>
      </c>
    </row>
    <row r="76" spans="1:5" ht="24.75" customHeight="1">
      <c r="A76" s="278"/>
      <c r="B76" s="280" t="s">
        <v>302</v>
      </c>
      <c r="C76" s="290" t="s">
        <v>303</v>
      </c>
      <c r="D76" s="291"/>
      <c r="E76" s="96">
        <f>SUM(E75)</f>
        <v>680000</v>
      </c>
    </row>
    <row r="77" spans="1:5" ht="24.75" customHeight="1">
      <c r="A77" s="278"/>
      <c r="B77" s="278" t="s">
        <v>304</v>
      </c>
      <c r="C77" s="278" t="s">
        <v>220</v>
      </c>
      <c r="D77" s="264" t="s">
        <v>23</v>
      </c>
      <c r="E77" s="95">
        <v>64000</v>
      </c>
    </row>
    <row r="78" spans="1:5" ht="24.75" customHeight="1">
      <c r="A78" s="278"/>
      <c r="B78" s="280" t="s">
        <v>304</v>
      </c>
      <c r="C78" s="290" t="s">
        <v>38</v>
      </c>
      <c r="D78" s="291"/>
      <c r="E78" s="96">
        <f>SUM(E77)</f>
        <v>64000</v>
      </c>
    </row>
    <row r="79" spans="1:5" ht="24.75" customHeight="1">
      <c r="A79" s="278"/>
      <c r="B79" s="279" t="s">
        <v>305</v>
      </c>
      <c r="C79" s="279" t="s">
        <v>220</v>
      </c>
      <c r="D79" s="303" t="s">
        <v>23</v>
      </c>
      <c r="E79" s="95">
        <v>189000</v>
      </c>
    </row>
    <row r="80" spans="1:5" ht="24.75" customHeight="1">
      <c r="A80" s="278"/>
      <c r="B80" s="280" t="s">
        <v>305</v>
      </c>
      <c r="C80" s="290" t="s">
        <v>40</v>
      </c>
      <c r="D80" s="291"/>
      <c r="E80" s="96">
        <f>SUM(E79)</f>
        <v>189000</v>
      </c>
    </row>
    <row r="81" spans="1:5" ht="24.75" customHeight="1">
      <c r="A81" s="278"/>
      <c r="B81" s="278" t="s">
        <v>306</v>
      </c>
      <c r="C81" s="278" t="s">
        <v>307</v>
      </c>
      <c r="D81" s="260" t="s">
        <v>308</v>
      </c>
      <c r="E81" s="95">
        <v>15000</v>
      </c>
    </row>
    <row r="82" spans="1:5" ht="24.75" customHeight="1">
      <c r="A82" s="278"/>
      <c r="B82" s="278"/>
      <c r="C82" s="278" t="s">
        <v>220</v>
      </c>
      <c r="D82" s="264" t="s">
        <v>23</v>
      </c>
      <c r="E82" s="95">
        <v>18000</v>
      </c>
    </row>
    <row r="83" spans="1:5" ht="24.75" customHeight="1">
      <c r="A83" s="278"/>
      <c r="B83" s="279"/>
      <c r="C83" s="307" t="s">
        <v>221</v>
      </c>
      <c r="D83" s="303" t="s">
        <v>222</v>
      </c>
      <c r="E83" s="289">
        <v>50</v>
      </c>
    </row>
    <row r="84" spans="1:5" ht="24.75" customHeight="1">
      <c r="A84" s="279"/>
      <c r="B84" s="279" t="s">
        <v>306</v>
      </c>
      <c r="C84" s="300" t="s">
        <v>41</v>
      </c>
      <c r="D84" s="301"/>
      <c r="E84" s="289">
        <f>SUM(E81:E83)</f>
        <v>33050</v>
      </c>
    </row>
    <row r="85" spans="1:5" ht="24.75" customHeight="1">
      <c r="A85" s="283" t="s">
        <v>300</v>
      </c>
      <c r="B85" s="292" t="s">
        <v>138</v>
      </c>
      <c r="C85" s="293"/>
      <c r="D85" s="294"/>
      <c r="E85" s="62">
        <f>SUM(E84,E80,E78,E76,E74)</f>
        <v>991050</v>
      </c>
    </row>
    <row r="86" spans="1:5" ht="24.75" customHeight="1">
      <c r="A86" s="276" t="s">
        <v>309</v>
      </c>
      <c r="B86" s="276" t="s">
        <v>310</v>
      </c>
      <c r="C86" s="276" t="s">
        <v>311</v>
      </c>
      <c r="D86" s="258" t="s">
        <v>312</v>
      </c>
      <c r="E86" s="94">
        <v>50000</v>
      </c>
    </row>
    <row r="87" spans="1:5" ht="24.75" customHeight="1">
      <c r="A87" s="278"/>
      <c r="B87" s="276"/>
      <c r="C87" s="308" t="s">
        <v>313</v>
      </c>
      <c r="D87" s="306" t="s">
        <v>314</v>
      </c>
      <c r="E87" s="94">
        <v>98377</v>
      </c>
    </row>
    <row r="88" spans="1:5" ht="24.75" customHeight="1">
      <c r="A88" s="278"/>
      <c r="B88" s="280" t="s">
        <v>310</v>
      </c>
      <c r="C88" s="290" t="s">
        <v>315</v>
      </c>
      <c r="D88" s="291"/>
      <c r="E88" s="96">
        <f>SUM(E86:E87)</f>
        <v>148377</v>
      </c>
    </row>
    <row r="89" spans="1:5" ht="24.75" customHeight="1">
      <c r="A89" s="278"/>
      <c r="B89" s="278" t="s">
        <v>316</v>
      </c>
      <c r="C89" s="278" t="s">
        <v>317</v>
      </c>
      <c r="D89" s="264" t="s">
        <v>318</v>
      </c>
      <c r="E89" s="95">
        <v>150000</v>
      </c>
    </row>
    <row r="90" spans="1:5" ht="24.75" customHeight="1">
      <c r="A90" s="278"/>
      <c r="B90" s="280" t="s">
        <v>316</v>
      </c>
      <c r="C90" s="290" t="s">
        <v>319</v>
      </c>
      <c r="D90" s="291"/>
      <c r="E90" s="96">
        <f>SUM(E89:E89)</f>
        <v>150000</v>
      </c>
    </row>
    <row r="91" spans="1:5" ht="24.75" customHeight="1">
      <c r="A91" s="283" t="s">
        <v>309</v>
      </c>
      <c r="B91" s="292" t="s">
        <v>320</v>
      </c>
      <c r="C91" s="293"/>
      <c r="D91" s="294"/>
      <c r="E91" s="62">
        <f>SUM(E90,E88)</f>
        <v>298377</v>
      </c>
    </row>
    <row r="92" spans="1:5" ht="24.75" customHeight="1">
      <c r="A92" s="309"/>
      <c r="B92" s="309"/>
      <c r="C92" s="310"/>
      <c r="D92" s="262" t="s">
        <v>321</v>
      </c>
      <c r="E92" s="62">
        <f>SUM(E91,E85,E72,E69,E60,E53,E30,E27,E22,E16,E11)</f>
        <v>15143233</v>
      </c>
    </row>
    <row r="93" spans="1:5" ht="24.75" customHeight="1">
      <c r="A93" s="311"/>
      <c r="B93" s="311"/>
      <c r="C93" s="312"/>
      <c r="D93" s="256" t="s">
        <v>322</v>
      </c>
      <c r="E93" s="96">
        <f>SUM(E94:E95)</f>
        <v>1318652</v>
      </c>
    </row>
    <row r="94" spans="1:5" ht="24.75" customHeight="1">
      <c r="A94" s="311"/>
      <c r="B94" s="311"/>
      <c r="C94" s="312"/>
      <c r="D94" s="260" t="s">
        <v>323</v>
      </c>
      <c r="E94" s="95">
        <f>SUM(E89,E87)</f>
        <v>248377</v>
      </c>
    </row>
    <row r="95" spans="1:5" ht="24.75" customHeight="1">
      <c r="A95" s="311"/>
      <c r="B95" s="311"/>
      <c r="C95" s="312"/>
      <c r="D95" s="260" t="s">
        <v>324</v>
      </c>
      <c r="E95" s="95">
        <f>SUM(E82,E79,E77,E75,E73,E25,E23,E17)</f>
        <v>1070275</v>
      </c>
    </row>
    <row r="96" spans="1:5" ht="24.75" customHeight="1">
      <c r="A96" s="311"/>
      <c r="B96" s="311"/>
      <c r="C96" s="312"/>
      <c r="D96" s="256" t="s">
        <v>325</v>
      </c>
      <c r="E96" s="96"/>
    </row>
    <row r="97" spans="1:5" ht="24.75" customHeight="1">
      <c r="A97" s="311"/>
      <c r="B97" s="311"/>
      <c r="C97" s="311"/>
      <c r="D97" s="313"/>
      <c r="E97" s="314"/>
    </row>
    <row r="98" spans="1:5" ht="24.75" customHeight="1">
      <c r="A98" s="311"/>
      <c r="B98" s="311"/>
      <c r="C98" s="311"/>
      <c r="D98" s="315"/>
      <c r="E98" s="314"/>
    </row>
    <row r="99" ht="24.75" customHeight="1">
      <c r="E99" s="314"/>
    </row>
    <row r="100" ht="24.75" customHeight="1">
      <c r="E100" s="314"/>
    </row>
    <row r="101" ht="24.75" customHeight="1">
      <c r="E101" s="314"/>
    </row>
    <row r="102" ht="24.75" customHeight="1">
      <c r="E102" s="314"/>
    </row>
    <row r="103" ht="24.75" customHeight="1">
      <c r="E103" s="314"/>
    </row>
    <row r="104" ht="24.75" customHeight="1">
      <c r="E104" s="314"/>
    </row>
    <row r="105" ht="24.75" customHeight="1">
      <c r="E105" s="314"/>
    </row>
    <row r="106" ht="24.75" customHeight="1">
      <c r="E106" s="314"/>
    </row>
    <row r="107" ht="24.75" customHeight="1">
      <c r="E107" s="314"/>
    </row>
    <row r="108" ht="24.75" customHeight="1">
      <c r="E108" s="314"/>
    </row>
    <row r="109" ht="24.75" customHeight="1">
      <c r="E109" s="314"/>
    </row>
    <row r="110" ht="24.75" customHeight="1">
      <c r="E110" s="314"/>
    </row>
    <row r="111" ht="24.75" customHeight="1">
      <c r="E111" s="314"/>
    </row>
    <row r="112" ht="24.75" customHeight="1">
      <c r="E112" s="314"/>
    </row>
    <row r="113" ht="24.75" customHeight="1">
      <c r="E113" s="314"/>
    </row>
    <row r="114" ht="24.75" customHeight="1">
      <c r="E114" s="314"/>
    </row>
    <row r="115" ht="24.75" customHeight="1">
      <c r="E115" s="314"/>
    </row>
    <row r="116" ht="24.75" customHeight="1">
      <c r="E116" s="314"/>
    </row>
    <row r="117" ht="24.75" customHeight="1">
      <c r="E117" s="314"/>
    </row>
    <row r="118" ht="24.75" customHeight="1">
      <c r="E118" s="314"/>
    </row>
    <row r="119" ht="24.75" customHeight="1">
      <c r="E119" s="314"/>
    </row>
    <row r="120" ht="24.75" customHeight="1">
      <c r="E120" s="314"/>
    </row>
    <row r="121" ht="24.75" customHeight="1">
      <c r="E121" s="314"/>
    </row>
    <row r="122" ht="24.75" customHeight="1">
      <c r="E122" s="314"/>
    </row>
    <row r="123" ht="24.75" customHeight="1">
      <c r="E123" s="314"/>
    </row>
    <row r="124" ht="24.75" customHeight="1">
      <c r="E124" s="314"/>
    </row>
    <row r="125" ht="24.75" customHeight="1">
      <c r="E125" s="314"/>
    </row>
    <row r="126" ht="24.75" customHeight="1">
      <c r="E126" s="314"/>
    </row>
    <row r="127" ht="24.75" customHeight="1">
      <c r="E127" s="314"/>
    </row>
    <row r="128" ht="24.75" customHeight="1">
      <c r="E128" s="314"/>
    </row>
    <row r="129" ht="24.75" customHeight="1">
      <c r="E129" s="314"/>
    </row>
    <row r="130" ht="24.75" customHeight="1">
      <c r="E130" s="314"/>
    </row>
    <row r="131" ht="24.75" customHeight="1">
      <c r="E131" s="314"/>
    </row>
    <row r="132" ht="24.75" customHeight="1">
      <c r="E132" s="314"/>
    </row>
    <row r="133" ht="24.75" customHeight="1">
      <c r="E133" s="314"/>
    </row>
    <row r="134" ht="24.75" customHeight="1">
      <c r="E134" s="314"/>
    </row>
    <row r="135" ht="24.75" customHeight="1">
      <c r="E135" s="314"/>
    </row>
    <row r="136" ht="24.75" customHeight="1">
      <c r="E136" s="314"/>
    </row>
    <row r="137" ht="24.75" customHeight="1">
      <c r="E137" s="314"/>
    </row>
    <row r="138" ht="24.75" customHeight="1">
      <c r="E138" s="314"/>
    </row>
    <row r="139" ht="24.75" customHeight="1">
      <c r="E139" s="314"/>
    </row>
    <row r="140" ht="24.75" customHeight="1">
      <c r="E140" s="314"/>
    </row>
    <row r="141" ht="24.75" customHeight="1">
      <c r="E141" s="314"/>
    </row>
    <row r="142" ht="24.75" customHeight="1">
      <c r="E142" s="314"/>
    </row>
    <row r="143" ht="24.75" customHeight="1">
      <c r="E143" s="314"/>
    </row>
    <row r="144" ht="24.75" customHeight="1">
      <c r="E144" s="314"/>
    </row>
    <row r="145" ht="24.75" customHeight="1">
      <c r="E145" s="314"/>
    </row>
    <row r="146" ht="24.75" customHeight="1">
      <c r="E146" s="314"/>
    </row>
    <row r="147" ht="24.75" customHeight="1">
      <c r="E147" s="314"/>
    </row>
    <row r="148" ht="24.75" customHeight="1">
      <c r="E148" s="314"/>
    </row>
    <row r="149" ht="24.75" customHeight="1">
      <c r="E149" s="314"/>
    </row>
    <row r="150" ht="24.75" customHeight="1">
      <c r="E150" s="314"/>
    </row>
    <row r="151" ht="24.75" customHeight="1">
      <c r="E151" s="314"/>
    </row>
    <row r="152" ht="24.75" customHeight="1">
      <c r="E152" s="314"/>
    </row>
    <row r="153" ht="24.75" customHeight="1">
      <c r="E153" s="314"/>
    </row>
    <row r="154" ht="24.75" customHeight="1">
      <c r="E154" s="314"/>
    </row>
    <row r="155" ht="24.75" customHeight="1">
      <c r="E155" s="314"/>
    </row>
    <row r="156" ht="24.75" customHeight="1">
      <c r="E156" s="314"/>
    </row>
    <row r="157" ht="24.75" customHeight="1">
      <c r="E157" s="314"/>
    </row>
  </sheetData>
  <mergeCells count="50">
    <mergeCell ref="B60:D60"/>
    <mergeCell ref="C59:D59"/>
    <mergeCell ref="C63:D63"/>
    <mergeCell ref="B69:D69"/>
    <mergeCell ref="E6:E7"/>
    <mergeCell ref="C10:D10"/>
    <mergeCell ref="B11:D11"/>
    <mergeCell ref="C15:D15"/>
    <mergeCell ref="B91:D91"/>
    <mergeCell ref="A6:A7"/>
    <mergeCell ref="B6:B7"/>
    <mergeCell ref="C6:C7"/>
    <mergeCell ref="D6:D7"/>
    <mergeCell ref="C74:D74"/>
    <mergeCell ref="C55:D55"/>
    <mergeCell ref="C90:D90"/>
    <mergeCell ref="C88:D88"/>
    <mergeCell ref="C32:D32"/>
    <mergeCell ref="C29:D29"/>
    <mergeCell ref="B30:D30"/>
    <mergeCell ref="C49:D49"/>
    <mergeCell ref="B16:D16"/>
    <mergeCell ref="C26:D26"/>
    <mergeCell ref="B27:D27"/>
    <mergeCell ref="C19:D19"/>
    <mergeCell ref="C21:D21"/>
    <mergeCell ref="B22:D22"/>
    <mergeCell ref="C24:D24"/>
    <mergeCell ref="C71:D71"/>
    <mergeCell ref="B72:D72"/>
    <mergeCell ref="C66:D66"/>
    <mergeCell ref="B85:D85"/>
    <mergeCell ref="C76:D76"/>
    <mergeCell ref="C78:D78"/>
    <mergeCell ref="C80:D80"/>
    <mergeCell ref="C84:D84"/>
    <mergeCell ref="E34:E35"/>
    <mergeCell ref="A34:A35"/>
    <mergeCell ref="E67:E68"/>
    <mergeCell ref="B34:B35"/>
    <mergeCell ref="C34:C35"/>
    <mergeCell ref="D34:D35"/>
    <mergeCell ref="B53:D53"/>
    <mergeCell ref="C46:D46"/>
    <mergeCell ref="C52:D52"/>
    <mergeCell ref="C57:D57"/>
    <mergeCell ref="A67:A68"/>
    <mergeCell ref="B67:B68"/>
    <mergeCell ref="C67:C68"/>
    <mergeCell ref="D67:D68"/>
  </mergeCells>
  <printOptions horizontalCentered="1"/>
  <pageMargins left="0.1968503937007874" right="0" top="0.3937007874015748" bottom="0.3937007874015748" header="0" footer="0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281"/>
  <sheetViews>
    <sheetView zoomScale="90" zoomScaleNormal="90" workbookViewId="0" topLeftCell="A1">
      <selection activeCell="A10" sqref="A10:IV10"/>
    </sheetView>
  </sheetViews>
  <sheetFormatPr defaultColWidth="9.00390625" defaultRowHeight="24.75" customHeight="1"/>
  <cols>
    <col min="1" max="1" width="5.25390625" style="266" customWidth="1"/>
    <col min="2" max="2" width="8.375" style="266" customWidth="1"/>
    <col min="3" max="3" width="6.125" style="266" customWidth="1"/>
    <col min="4" max="4" width="58.375" style="340" customWidth="1"/>
    <col min="5" max="5" width="19.25390625" style="316" customWidth="1"/>
    <col min="6" max="16384" width="9.125" style="2" customWidth="1"/>
  </cols>
  <sheetData>
    <row r="5" spans="1:5" s="271" customFormat="1" ht="24.75" customHeight="1">
      <c r="A5" s="268" t="s">
        <v>197</v>
      </c>
      <c r="B5" s="268" t="s">
        <v>198</v>
      </c>
      <c r="C5" s="268" t="s">
        <v>22</v>
      </c>
      <c r="D5" s="269" t="s">
        <v>17</v>
      </c>
      <c r="E5" s="270" t="s">
        <v>173</v>
      </c>
    </row>
    <row r="6" spans="1:5" s="271" customFormat="1" ht="24.75" customHeight="1">
      <c r="A6" s="272"/>
      <c r="B6" s="272"/>
      <c r="C6" s="272"/>
      <c r="D6" s="272"/>
      <c r="E6" s="317"/>
    </row>
    <row r="7" spans="1:5" ht="24.75" customHeight="1">
      <c r="A7" s="308"/>
      <c r="B7" s="309"/>
      <c r="C7" s="310"/>
      <c r="D7" s="99" t="s">
        <v>326</v>
      </c>
      <c r="E7" s="94">
        <f>SUM(E8+E13)</f>
        <v>18767033</v>
      </c>
    </row>
    <row r="8" spans="1:5" ht="24.75" customHeight="1">
      <c r="A8" s="302"/>
      <c r="B8" s="311"/>
      <c r="C8" s="312"/>
      <c r="D8" s="91" t="s">
        <v>327</v>
      </c>
      <c r="E8" s="96">
        <f>(E281-(E9+E10+E11+E12))+((E9+E10+E11+E12))-(E13)</f>
        <v>14068656</v>
      </c>
    </row>
    <row r="9" spans="1:5" ht="24.75" customHeight="1">
      <c r="A9" s="302"/>
      <c r="B9" s="311"/>
      <c r="C9" s="312"/>
      <c r="D9" s="92" t="s">
        <v>328</v>
      </c>
      <c r="E9" s="95">
        <f>SUM(E42:E44,E53:E56,E79:E80,E90:E93,E105:E107,E120:E123,E134:E139,E149:E152,E177:E178,E189,E197:E200,E212:E215,E222:E225)</f>
        <v>8204820</v>
      </c>
    </row>
    <row r="10" spans="1:5" ht="24.75" customHeight="1">
      <c r="A10" s="302"/>
      <c r="B10" s="311"/>
      <c r="C10" s="312"/>
      <c r="D10" s="92" t="s">
        <v>329</v>
      </c>
      <c r="E10" s="95">
        <f>SUM(E175,E261,E263,E272)</f>
        <v>972330</v>
      </c>
    </row>
    <row r="11" spans="1:5" ht="24.75" customHeight="1">
      <c r="A11" s="302"/>
      <c r="B11" s="311"/>
      <c r="C11" s="312"/>
      <c r="D11" s="92" t="s">
        <v>330</v>
      </c>
      <c r="E11" s="95">
        <f>E113</f>
        <v>100000</v>
      </c>
    </row>
    <row r="12" spans="1:5" ht="24.75" customHeight="1">
      <c r="A12" s="302"/>
      <c r="B12" s="311"/>
      <c r="C12" s="312"/>
      <c r="D12" s="318" t="s">
        <v>331</v>
      </c>
      <c r="E12" s="95"/>
    </row>
    <row r="13" spans="1:5" ht="24.75" customHeight="1">
      <c r="A13" s="302"/>
      <c r="B13" s="311"/>
      <c r="C13" s="312"/>
      <c r="D13" s="91" t="s">
        <v>332</v>
      </c>
      <c r="E13" s="96">
        <f>SUM(E14)</f>
        <v>4698377</v>
      </c>
    </row>
    <row r="14" spans="1:5" ht="24.75" customHeight="1">
      <c r="A14" s="307"/>
      <c r="B14" s="319"/>
      <c r="C14" s="320"/>
      <c r="D14" s="91" t="s">
        <v>333</v>
      </c>
      <c r="E14" s="96">
        <f>SUM(E19:E19,E29,E31,E65,E131,E161,E238,E22,E87,E85,E241,E269)</f>
        <v>4698377</v>
      </c>
    </row>
    <row r="15" spans="1:5" ht="24.75" customHeight="1">
      <c r="A15" s="278" t="s">
        <v>334</v>
      </c>
      <c r="B15" s="278" t="s">
        <v>335</v>
      </c>
      <c r="C15" s="278" t="s">
        <v>336</v>
      </c>
      <c r="D15" s="264" t="s">
        <v>337</v>
      </c>
      <c r="E15" s="96">
        <v>700</v>
      </c>
    </row>
    <row r="16" spans="1:5" ht="24.75" customHeight="1">
      <c r="A16" s="278"/>
      <c r="B16" s="280" t="s">
        <v>335</v>
      </c>
      <c r="C16" s="281" t="s">
        <v>338</v>
      </c>
      <c r="D16" s="282"/>
      <c r="E16" s="96">
        <f>SUM(E15)</f>
        <v>700</v>
      </c>
    </row>
    <row r="17" spans="1:5" ht="24.75" customHeight="1">
      <c r="A17" s="283" t="s">
        <v>334</v>
      </c>
      <c r="B17" s="284" t="s">
        <v>339</v>
      </c>
      <c r="C17" s="285"/>
      <c r="D17" s="286"/>
      <c r="E17" s="62">
        <f>SUM(E16)</f>
        <v>700</v>
      </c>
    </row>
    <row r="18" spans="1:5" ht="24.75" customHeight="1">
      <c r="A18" s="278" t="s">
        <v>200</v>
      </c>
      <c r="B18" s="278" t="s">
        <v>201</v>
      </c>
      <c r="C18" s="278" t="s">
        <v>340</v>
      </c>
      <c r="D18" s="260" t="s">
        <v>341</v>
      </c>
      <c r="E18" s="95">
        <v>400000</v>
      </c>
    </row>
    <row r="19" spans="1:5" ht="24.75" customHeight="1">
      <c r="A19" s="278"/>
      <c r="B19" s="278"/>
      <c r="C19" s="278" t="s">
        <v>342</v>
      </c>
      <c r="D19" s="260" t="s">
        <v>343</v>
      </c>
      <c r="E19" s="95">
        <v>1420000</v>
      </c>
    </row>
    <row r="20" spans="1:5" ht="24.75" customHeight="1">
      <c r="A20" s="278"/>
      <c r="B20" s="280" t="s">
        <v>201</v>
      </c>
      <c r="C20" s="281" t="s">
        <v>206</v>
      </c>
      <c r="D20" s="282"/>
      <c r="E20" s="96">
        <f>SUM(E18:E19)</f>
        <v>1820000</v>
      </c>
    </row>
    <row r="21" spans="1:5" ht="24.75" customHeight="1">
      <c r="A21" s="278"/>
      <c r="B21" s="278" t="s">
        <v>344</v>
      </c>
      <c r="C21" s="278" t="s">
        <v>345</v>
      </c>
      <c r="D21" s="260" t="s">
        <v>30</v>
      </c>
      <c r="E21" s="95">
        <v>43000</v>
      </c>
    </row>
    <row r="22" spans="1:5" ht="24.75" customHeight="1">
      <c r="A22" s="278"/>
      <c r="B22" s="278"/>
      <c r="C22" s="278" t="s">
        <v>346</v>
      </c>
      <c r="D22" s="264" t="s">
        <v>347</v>
      </c>
      <c r="E22" s="95">
        <v>100000</v>
      </c>
    </row>
    <row r="23" spans="1:5" ht="24.75" customHeight="1">
      <c r="A23" s="278"/>
      <c r="B23" s="276" t="s">
        <v>344</v>
      </c>
      <c r="C23" s="321" t="s">
        <v>319</v>
      </c>
      <c r="D23" s="322"/>
      <c r="E23" s="94">
        <f>SUM(E21:E22)</f>
        <v>143000</v>
      </c>
    </row>
    <row r="24" spans="1:5" ht="24.75" customHeight="1">
      <c r="A24" s="283" t="s">
        <v>200</v>
      </c>
      <c r="B24" s="284" t="s">
        <v>207</v>
      </c>
      <c r="C24" s="285"/>
      <c r="D24" s="286"/>
      <c r="E24" s="62">
        <f>SUM(E23,E20)</f>
        <v>1963000</v>
      </c>
    </row>
    <row r="25" spans="1:5" ht="24.75" customHeight="1">
      <c r="A25" s="278" t="s">
        <v>208</v>
      </c>
      <c r="B25" s="278" t="s">
        <v>209</v>
      </c>
      <c r="C25" s="278" t="s">
        <v>340</v>
      </c>
      <c r="D25" s="260" t="s">
        <v>341</v>
      </c>
      <c r="E25" s="95">
        <v>37150</v>
      </c>
    </row>
    <row r="26" spans="1:5" ht="24.75" customHeight="1">
      <c r="A26" s="278"/>
      <c r="B26" s="278"/>
      <c r="C26" s="278" t="s">
        <v>345</v>
      </c>
      <c r="D26" s="260" t="s">
        <v>30</v>
      </c>
      <c r="E26" s="95">
        <v>69900</v>
      </c>
    </row>
    <row r="27" spans="1:5" ht="24.75" customHeight="1">
      <c r="A27" s="278"/>
      <c r="B27" s="278"/>
      <c r="C27" s="278" t="s">
        <v>348</v>
      </c>
      <c r="D27" s="260" t="s">
        <v>349</v>
      </c>
      <c r="E27" s="95">
        <v>13500</v>
      </c>
    </row>
    <row r="28" spans="1:5" ht="24.75" customHeight="1">
      <c r="A28" s="278"/>
      <c r="B28" s="278"/>
      <c r="C28" s="278" t="s">
        <v>350</v>
      </c>
      <c r="D28" s="260" t="s">
        <v>351</v>
      </c>
      <c r="E28" s="95">
        <v>607</v>
      </c>
    </row>
    <row r="29" spans="1:5" ht="24.75" customHeight="1">
      <c r="A29" s="278"/>
      <c r="B29" s="278"/>
      <c r="C29" s="278" t="s">
        <v>352</v>
      </c>
      <c r="D29" s="260" t="s">
        <v>353</v>
      </c>
      <c r="E29" s="95">
        <v>290000</v>
      </c>
    </row>
    <row r="30" spans="1:5" ht="24.75" customHeight="1">
      <c r="A30" s="278"/>
      <c r="B30" s="280" t="s">
        <v>209</v>
      </c>
      <c r="C30" s="281" t="s">
        <v>216</v>
      </c>
      <c r="D30" s="282"/>
      <c r="E30" s="96">
        <f>SUM(E25:E29)</f>
        <v>411157</v>
      </c>
    </row>
    <row r="31" spans="1:5" ht="24.75" customHeight="1">
      <c r="A31" s="278"/>
      <c r="B31" s="278" t="s">
        <v>354</v>
      </c>
      <c r="C31" s="278" t="s">
        <v>352</v>
      </c>
      <c r="D31" s="260" t="s">
        <v>353</v>
      </c>
      <c r="E31" s="95">
        <v>320000</v>
      </c>
    </row>
    <row r="32" spans="1:5" ht="24.75" customHeight="1">
      <c r="A32" s="279"/>
      <c r="B32" s="280" t="s">
        <v>354</v>
      </c>
      <c r="C32" s="281" t="s">
        <v>319</v>
      </c>
      <c r="D32" s="282"/>
      <c r="E32" s="96">
        <f>SUM(E31)</f>
        <v>320000</v>
      </c>
    </row>
    <row r="33" spans="1:5" ht="24.75" customHeight="1">
      <c r="A33" s="283" t="s">
        <v>208</v>
      </c>
      <c r="B33" s="284" t="s">
        <v>217</v>
      </c>
      <c r="C33" s="285"/>
      <c r="D33" s="286"/>
      <c r="E33" s="62">
        <f>SUM(E32,E30)</f>
        <v>731157</v>
      </c>
    </row>
    <row r="34" spans="1:5" ht="24.75" customHeight="1">
      <c r="A34" s="280" t="s">
        <v>355</v>
      </c>
      <c r="B34" s="280" t="s">
        <v>356</v>
      </c>
      <c r="C34" s="280" t="s">
        <v>345</v>
      </c>
      <c r="D34" s="256" t="s">
        <v>30</v>
      </c>
      <c r="E34" s="96">
        <v>183000</v>
      </c>
    </row>
    <row r="35" spans="1:5" s="271" customFormat="1" ht="24.75" customHeight="1">
      <c r="A35" s="268" t="s">
        <v>197</v>
      </c>
      <c r="B35" s="268" t="s">
        <v>198</v>
      </c>
      <c r="C35" s="268" t="s">
        <v>22</v>
      </c>
      <c r="D35" s="269" t="s">
        <v>17</v>
      </c>
      <c r="E35" s="270" t="s">
        <v>173</v>
      </c>
    </row>
    <row r="36" spans="1:5" s="271" customFormat="1" ht="24.75" customHeight="1">
      <c r="A36" s="272"/>
      <c r="B36" s="272"/>
      <c r="C36" s="272"/>
      <c r="D36" s="272"/>
      <c r="E36" s="317"/>
    </row>
    <row r="37" spans="1:5" ht="24.75" customHeight="1">
      <c r="A37" s="276"/>
      <c r="B37" s="279" t="s">
        <v>356</v>
      </c>
      <c r="C37" s="287" t="s">
        <v>357</v>
      </c>
      <c r="D37" s="288"/>
      <c r="E37" s="289">
        <f>SUM(E34)</f>
        <v>183000</v>
      </c>
    </row>
    <row r="38" spans="1:5" ht="24.75" customHeight="1">
      <c r="A38" s="278"/>
      <c r="B38" s="278" t="s">
        <v>358</v>
      </c>
      <c r="C38" s="278" t="s">
        <v>359</v>
      </c>
      <c r="D38" s="260" t="s">
        <v>29</v>
      </c>
      <c r="E38" s="95">
        <v>2850</v>
      </c>
    </row>
    <row r="39" spans="1:5" ht="24.75" customHeight="1">
      <c r="A39" s="278"/>
      <c r="B39" s="278"/>
      <c r="C39" s="278" t="s">
        <v>345</v>
      </c>
      <c r="D39" s="260" t="s">
        <v>30</v>
      </c>
      <c r="E39" s="95">
        <v>11350</v>
      </c>
    </row>
    <row r="40" spans="1:5" ht="24.75" customHeight="1">
      <c r="A40" s="278"/>
      <c r="B40" s="280" t="s">
        <v>358</v>
      </c>
      <c r="C40" s="281" t="s">
        <v>360</v>
      </c>
      <c r="D40" s="282"/>
      <c r="E40" s="96">
        <f>SUM(E38:E39)</f>
        <v>14200</v>
      </c>
    </row>
    <row r="41" spans="1:5" ht="24.75" customHeight="1">
      <c r="A41" s="283" t="s">
        <v>355</v>
      </c>
      <c r="B41" s="284" t="s">
        <v>361</v>
      </c>
      <c r="C41" s="285"/>
      <c r="D41" s="286"/>
      <c r="E41" s="62">
        <f>SUM(E40,E37)</f>
        <v>197200</v>
      </c>
    </row>
    <row r="42" spans="1:5" ht="24.75" customHeight="1">
      <c r="A42" s="276" t="s">
        <v>218</v>
      </c>
      <c r="B42" s="276" t="s">
        <v>219</v>
      </c>
      <c r="C42" s="276" t="s">
        <v>362</v>
      </c>
      <c r="D42" s="258" t="s">
        <v>25</v>
      </c>
      <c r="E42" s="94">
        <v>75000</v>
      </c>
    </row>
    <row r="43" spans="1:5" ht="24.75" customHeight="1">
      <c r="A43" s="278"/>
      <c r="B43" s="278"/>
      <c r="C43" s="278" t="s">
        <v>363</v>
      </c>
      <c r="D43" s="260" t="s">
        <v>26</v>
      </c>
      <c r="E43" s="95">
        <v>12517</v>
      </c>
    </row>
    <row r="44" spans="1:5" ht="24.75" customHeight="1">
      <c r="A44" s="278"/>
      <c r="B44" s="279"/>
      <c r="C44" s="279" t="s">
        <v>364</v>
      </c>
      <c r="D44" s="297" t="s">
        <v>27</v>
      </c>
      <c r="E44" s="95">
        <v>800</v>
      </c>
    </row>
    <row r="45" spans="1:5" ht="24.75" customHeight="1">
      <c r="A45" s="278"/>
      <c r="B45" s="279" t="s">
        <v>219</v>
      </c>
      <c r="C45" s="287" t="s">
        <v>365</v>
      </c>
      <c r="D45" s="288"/>
      <c r="E45" s="96">
        <f>SUM(E42:E44)</f>
        <v>88317</v>
      </c>
    </row>
    <row r="46" spans="1:5" ht="24.75" customHeight="1">
      <c r="A46" s="278"/>
      <c r="B46" s="276" t="s">
        <v>366</v>
      </c>
      <c r="C46" s="276" t="s">
        <v>367</v>
      </c>
      <c r="D46" s="258" t="s">
        <v>368</v>
      </c>
      <c r="E46" s="95">
        <v>76800</v>
      </c>
    </row>
    <row r="47" spans="1:5" ht="24.75" customHeight="1">
      <c r="A47" s="278"/>
      <c r="B47" s="278"/>
      <c r="C47" s="278" t="s">
        <v>359</v>
      </c>
      <c r="D47" s="260" t="s">
        <v>29</v>
      </c>
      <c r="E47" s="95">
        <v>5000</v>
      </c>
    </row>
    <row r="48" spans="1:5" ht="24.75" customHeight="1">
      <c r="A48" s="278"/>
      <c r="B48" s="278"/>
      <c r="C48" s="278" t="s">
        <v>345</v>
      </c>
      <c r="D48" s="323" t="s">
        <v>30</v>
      </c>
      <c r="E48" s="95">
        <v>18000</v>
      </c>
    </row>
    <row r="49" spans="1:5" ht="24.75" customHeight="1">
      <c r="A49" s="278"/>
      <c r="B49" s="278"/>
      <c r="C49" s="278" t="s">
        <v>369</v>
      </c>
      <c r="D49" s="323" t="s">
        <v>370</v>
      </c>
      <c r="E49" s="95">
        <v>1000</v>
      </c>
    </row>
    <row r="50" spans="1:5" ht="24.75" customHeight="1">
      <c r="A50" s="278"/>
      <c r="B50" s="278"/>
      <c r="C50" s="278" t="s">
        <v>371</v>
      </c>
      <c r="D50" s="323" t="s">
        <v>372</v>
      </c>
      <c r="E50" s="95">
        <v>1500</v>
      </c>
    </row>
    <row r="51" spans="1:5" ht="24.75" customHeight="1">
      <c r="A51" s="278"/>
      <c r="B51" s="280" t="s">
        <v>366</v>
      </c>
      <c r="C51" s="281" t="s">
        <v>373</v>
      </c>
      <c r="D51" s="282"/>
      <c r="E51" s="96">
        <f>SUM(E46:E50)</f>
        <v>102300</v>
      </c>
    </row>
    <row r="52" spans="1:5" ht="24.75" customHeight="1">
      <c r="A52" s="278"/>
      <c r="B52" s="278" t="s">
        <v>224</v>
      </c>
      <c r="C52" s="278" t="s">
        <v>374</v>
      </c>
      <c r="D52" s="260" t="s">
        <v>132</v>
      </c>
      <c r="E52" s="95">
        <v>5000</v>
      </c>
    </row>
    <row r="53" spans="1:5" ht="24.75" customHeight="1">
      <c r="A53" s="278"/>
      <c r="B53" s="278"/>
      <c r="C53" s="278" t="s">
        <v>362</v>
      </c>
      <c r="D53" s="260" t="s">
        <v>25</v>
      </c>
      <c r="E53" s="95">
        <v>1111619</v>
      </c>
    </row>
    <row r="54" spans="1:5" ht="24.75" customHeight="1">
      <c r="A54" s="278"/>
      <c r="B54" s="278"/>
      <c r="C54" s="278" t="s">
        <v>375</v>
      </c>
      <c r="D54" s="260" t="s">
        <v>39</v>
      </c>
      <c r="E54" s="95">
        <v>84724</v>
      </c>
    </row>
    <row r="55" spans="1:5" ht="24.75" customHeight="1">
      <c r="A55" s="278"/>
      <c r="B55" s="278"/>
      <c r="C55" s="278" t="s">
        <v>363</v>
      </c>
      <c r="D55" s="260" t="s">
        <v>26</v>
      </c>
      <c r="E55" s="95">
        <v>195000</v>
      </c>
    </row>
    <row r="56" spans="1:5" ht="24.75" customHeight="1">
      <c r="A56" s="278"/>
      <c r="B56" s="278"/>
      <c r="C56" s="278" t="s">
        <v>364</v>
      </c>
      <c r="D56" s="260" t="s">
        <v>27</v>
      </c>
      <c r="E56" s="95">
        <v>23000</v>
      </c>
    </row>
    <row r="57" spans="1:5" ht="24.75" customHeight="1">
      <c r="A57" s="278"/>
      <c r="B57" s="278"/>
      <c r="C57" s="278" t="s">
        <v>359</v>
      </c>
      <c r="D57" s="260" t="s">
        <v>29</v>
      </c>
      <c r="E57" s="95">
        <v>115575</v>
      </c>
    </row>
    <row r="58" spans="1:5" ht="24.75" customHeight="1">
      <c r="A58" s="278"/>
      <c r="B58" s="278"/>
      <c r="C58" s="278" t="s">
        <v>376</v>
      </c>
      <c r="D58" s="260" t="s">
        <v>377</v>
      </c>
      <c r="E58" s="95">
        <v>40000</v>
      </c>
    </row>
    <row r="59" spans="1:5" ht="24.75" customHeight="1">
      <c r="A59" s="278"/>
      <c r="B59" s="278"/>
      <c r="C59" s="278" t="s">
        <v>340</v>
      </c>
      <c r="D59" s="323" t="s">
        <v>341</v>
      </c>
      <c r="E59" s="95">
        <v>50000</v>
      </c>
    </row>
    <row r="60" spans="1:5" ht="24.75" customHeight="1">
      <c r="A60" s="278"/>
      <c r="B60" s="278"/>
      <c r="C60" s="278" t="s">
        <v>345</v>
      </c>
      <c r="D60" s="323" t="s">
        <v>30</v>
      </c>
      <c r="E60" s="95">
        <v>157000</v>
      </c>
    </row>
    <row r="61" spans="1:5" ht="24.75" customHeight="1">
      <c r="A61" s="278"/>
      <c r="B61" s="278"/>
      <c r="C61" s="278" t="s">
        <v>369</v>
      </c>
      <c r="D61" s="323" t="s">
        <v>370</v>
      </c>
      <c r="E61" s="95">
        <v>30000</v>
      </c>
    </row>
    <row r="62" spans="1:5" ht="24.75" customHeight="1">
      <c r="A62" s="278"/>
      <c r="B62" s="278"/>
      <c r="C62" s="278" t="s">
        <v>371</v>
      </c>
      <c r="D62" s="323" t="s">
        <v>372</v>
      </c>
      <c r="E62" s="95">
        <v>4000</v>
      </c>
    </row>
    <row r="63" spans="1:5" ht="24.75" customHeight="1">
      <c r="A63" s="278"/>
      <c r="B63" s="278"/>
      <c r="C63" s="278" t="s">
        <v>348</v>
      </c>
      <c r="D63" s="323" t="s">
        <v>349</v>
      </c>
      <c r="E63" s="95">
        <v>5000</v>
      </c>
    </row>
    <row r="64" spans="1:5" ht="24.75" customHeight="1">
      <c r="A64" s="278"/>
      <c r="B64" s="278"/>
      <c r="C64" s="278" t="s">
        <v>378</v>
      </c>
      <c r="D64" s="323" t="s">
        <v>379</v>
      </c>
      <c r="E64" s="95">
        <v>20971</v>
      </c>
    </row>
    <row r="65" spans="1:5" ht="24.75" customHeight="1">
      <c r="A65" s="278"/>
      <c r="B65" s="278"/>
      <c r="C65" s="278" t="s">
        <v>352</v>
      </c>
      <c r="D65" s="323" t="s">
        <v>353</v>
      </c>
      <c r="E65" s="95">
        <v>25000</v>
      </c>
    </row>
    <row r="66" spans="1:5" ht="24.75" customHeight="1">
      <c r="A66" s="278"/>
      <c r="B66" s="280" t="s">
        <v>224</v>
      </c>
      <c r="C66" s="324" t="s">
        <v>380</v>
      </c>
      <c r="D66" s="213"/>
      <c r="E66" s="96">
        <f>SUM(E52:E65)</f>
        <v>1866889</v>
      </c>
    </row>
    <row r="67" spans="1:5" ht="24.75" customHeight="1">
      <c r="A67" s="278"/>
      <c r="B67" s="276" t="s">
        <v>381</v>
      </c>
      <c r="C67" s="276" t="s">
        <v>374</v>
      </c>
      <c r="D67" s="258" t="s">
        <v>132</v>
      </c>
      <c r="E67" s="94">
        <v>1000</v>
      </c>
    </row>
    <row r="68" spans="1:5" ht="24.75" customHeight="1">
      <c r="A68" s="279"/>
      <c r="B68" s="279"/>
      <c r="C68" s="279" t="s">
        <v>359</v>
      </c>
      <c r="D68" s="325" t="s">
        <v>29</v>
      </c>
      <c r="E68" s="289">
        <v>13500</v>
      </c>
    </row>
    <row r="69" spans="1:5" s="271" customFormat="1" ht="24.75" customHeight="1">
      <c r="A69" s="268" t="s">
        <v>197</v>
      </c>
      <c r="B69" s="268" t="s">
        <v>198</v>
      </c>
      <c r="C69" s="268" t="s">
        <v>22</v>
      </c>
      <c r="D69" s="269" t="s">
        <v>17</v>
      </c>
      <c r="E69" s="270" t="s">
        <v>173</v>
      </c>
    </row>
    <row r="70" spans="1:5" s="271" customFormat="1" ht="24.75" customHeight="1">
      <c r="A70" s="272"/>
      <c r="B70" s="272"/>
      <c r="C70" s="272"/>
      <c r="D70" s="272"/>
      <c r="E70" s="317"/>
    </row>
    <row r="71" spans="1:5" s="271" customFormat="1" ht="24.75" customHeight="1">
      <c r="A71" s="298"/>
      <c r="B71" s="298"/>
      <c r="C71" s="298">
        <v>4300</v>
      </c>
      <c r="D71" s="323" t="s">
        <v>30</v>
      </c>
      <c r="E71" s="326">
        <v>14000</v>
      </c>
    </row>
    <row r="72" spans="1:5" s="271" customFormat="1" ht="24.75" customHeight="1">
      <c r="A72" s="298"/>
      <c r="B72" s="152"/>
      <c r="C72" s="298">
        <v>4430</v>
      </c>
      <c r="D72" s="323" t="s">
        <v>349</v>
      </c>
      <c r="E72" s="326">
        <v>2000</v>
      </c>
    </row>
    <row r="73" spans="1:5" ht="24.75" customHeight="1">
      <c r="A73" s="279"/>
      <c r="B73" s="279" t="s">
        <v>381</v>
      </c>
      <c r="C73" s="281" t="s">
        <v>319</v>
      </c>
      <c r="D73" s="282"/>
      <c r="E73" s="96">
        <f>SUM(E67:E72)</f>
        <v>30500</v>
      </c>
    </row>
    <row r="74" spans="1:5" ht="24.75" customHeight="1">
      <c r="A74" s="283" t="s">
        <v>218</v>
      </c>
      <c r="B74" s="284" t="s">
        <v>31</v>
      </c>
      <c r="C74" s="327"/>
      <c r="D74" s="328"/>
      <c r="E74" s="329">
        <f>SUM(E73,E66,E51,E45)</f>
        <v>2088006</v>
      </c>
    </row>
    <row r="75" spans="1:5" ht="24.75" customHeight="1">
      <c r="A75" s="276" t="s">
        <v>228</v>
      </c>
      <c r="B75" s="276" t="s">
        <v>229</v>
      </c>
      <c r="C75" s="276" t="s">
        <v>359</v>
      </c>
      <c r="D75" s="258" t="s">
        <v>29</v>
      </c>
      <c r="E75" s="95">
        <v>1600</v>
      </c>
    </row>
    <row r="76" spans="1:5" ht="24.75" customHeight="1">
      <c r="A76" s="278"/>
      <c r="B76" s="279"/>
      <c r="C76" s="279" t="s">
        <v>345</v>
      </c>
      <c r="D76" s="325" t="s">
        <v>30</v>
      </c>
      <c r="E76" s="95">
        <v>128</v>
      </c>
    </row>
    <row r="77" spans="1:5" ht="24.75" customHeight="1">
      <c r="A77" s="278"/>
      <c r="B77" s="279" t="s">
        <v>229</v>
      </c>
      <c r="C77" s="290" t="s">
        <v>32</v>
      </c>
      <c r="D77" s="291"/>
      <c r="E77" s="96">
        <f>SUM(E75:E76)</f>
        <v>1728</v>
      </c>
    </row>
    <row r="78" spans="1:5" ht="24.75" customHeight="1">
      <c r="A78" s="278"/>
      <c r="B78" s="278" t="s">
        <v>230</v>
      </c>
      <c r="C78" s="278" t="s">
        <v>367</v>
      </c>
      <c r="D78" s="330" t="s">
        <v>368</v>
      </c>
      <c r="E78" s="95">
        <v>2800</v>
      </c>
    </row>
    <row r="79" spans="1:5" ht="24.75" customHeight="1">
      <c r="A79" s="278"/>
      <c r="B79" s="278"/>
      <c r="C79" s="278" t="s">
        <v>363</v>
      </c>
      <c r="D79" s="260" t="s">
        <v>26</v>
      </c>
      <c r="E79" s="95">
        <v>200</v>
      </c>
    </row>
    <row r="80" spans="1:5" ht="24.75" customHeight="1">
      <c r="A80" s="278"/>
      <c r="B80" s="278"/>
      <c r="C80" s="278" t="s">
        <v>364</v>
      </c>
      <c r="D80" s="260" t="s">
        <v>27</v>
      </c>
      <c r="E80" s="95">
        <v>30</v>
      </c>
    </row>
    <row r="81" spans="1:5" ht="24.75" customHeight="1">
      <c r="A81" s="278"/>
      <c r="B81" s="278"/>
      <c r="C81" s="278" t="s">
        <v>359</v>
      </c>
      <c r="D81" s="260" t="s">
        <v>29</v>
      </c>
      <c r="E81" s="95">
        <v>200</v>
      </c>
    </row>
    <row r="82" spans="1:5" ht="24.75" customHeight="1">
      <c r="A82" s="278"/>
      <c r="B82" s="279"/>
      <c r="C82" s="279" t="s">
        <v>345</v>
      </c>
      <c r="D82" s="331" t="s">
        <v>30</v>
      </c>
      <c r="E82" s="95">
        <v>1000</v>
      </c>
    </row>
    <row r="83" spans="1:5" ht="24.75" customHeight="1">
      <c r="A83" s="278"/>
      <c r="B83" s="280" t="s">
        <v>230</v>
      </c>
      <c r="C83" s="290" t="s">
        <v>382</v>
      </c>
      <c r="D83" s="291"/>
      <c r="E83" s="96">
        <f>SUM(E78:E82)</f>
        <v>4230</v>
      </c>
    </row>
    <row r="84" spans="1:5" ht="24.75" customHeight="1">
      <c r="A84" s="283" t="s">
        <v>228</v>
      </c>
      <c r="B84" s="292" t="s">
        <v>33</v>
      </c>
      <c r="C84" s="293"/>
      <c r="D84" s="294"/>
      <c r="E84" s="62">
        <f>SUM(E83,E77)</f>
        <v>5958</v>
      </c>
    </row>
    <row r="85" spans="1:5" ht="24.75" customHeight="1">
      <c r="A85" s="278" t="s">
        <v>232</v>
      </c>
      <c r="B85" s="278" t="s">
        <v>383</v>
      </c>
      <c r="C85" s="278" t="s">
        <v>352</v>
      </c>
      <c r="D85" s="323" t="s">
        <v>353</v>
      </c>
      <c r="E85" s="95">
        <v>20000</v>
      </c>
    </row>
    <row r="86" spans="1:5" ht="24.75" customHeight="1">
      <c r="A86" s="278"/>
      <c r="B86" s="280" t="s">
        <v>383</v>
      </c>
      <c r="C86" s="281" t="s">
        <v>384</v>
      </c>
      <c r="D86" s="282"/>
      <c r="E86" s="96">
        <f>SUM(E85)</f>
        <v>20000</v>
      </c>
    </row>
    <row r="87" spans="1:5" ht="24.75" customHeight="1">
      <c r="A87" s="278"/>
      <c r="B87" s="278" t="s">
        <v>385</v>
      </c>
      <c r="C87" s="278" t="s">
        <v>386</v>
      </c>
      <c r="D87" s="332" t="s">
        <v>387</v>
      </c>
      <c r="E87" s="95">
        <v>20000</v>
      </c>
    </row>
    <row r="88" spans="1:5" ht="24.75" customHeight="1">
      <c r="A88" s="278"/>
      <c r="B88" s="280" t="s">
        <v>385</v>
      </c>
      <c r="C88" s="281" t="s">
        <v>388</v>
      </c>
      <c r="D88" s="282"/>
      <c r="E88" s="96">
        <f>SUM(E87)</f>
        <v>20000</v>
      </c>
    </row>
    <row r="89" spans="1:5" ht="24.75" customHeight="1">
      <c r="A89" s="278"/>
      <c r="B89" s="278" t="s">
        <v>233</v>
      </c>
      <c r="C89" s="278" t="s">
        <v>374</v>
      </c>
      <c r="D89" s="260" t="s">
        <v>132</v>
      </c>
      <c r="E89" s="95">
        <v>5000</v>
      </c>
    </row>
    <row r="90" spans="1:5" ht="24.75" customHeight="1">
      <c r="A90" s="278"/>
      <c r="B90" s="278"/>
      <c r="C90" s="278" t="s">
        <v>362</v>
      </c>
      <c r="D90" s="260" t="s">
        <v>25</v>
      </c>
      <c r="E90" s="95">
        <v>120000</v>
      </c>
    </row>
    <row r="91" spans="1:5" ht="24.75" customHeight="1">
      <c r="A91" s="278"/>
      <c r="B91" s="278"/>
      <c r="C91" s="278" t="s">
        <v>375</v>
      </c>
      <c r="D91" s="260" t="s">
        <v>39</v>
      </c>
      <c r="E91" s="95">
        <v>9100</v>
      </c>
    </row>
    <row r="92" spans="1:5" ht="24.75" customHeight="1">
      <c r="A92" s="278"/>
      <c r="B92" s="278"/>
      <c r="C92" s="278" t="s">
        <v>363</v>
      </c>
      <c r="D92" s="260" t="s">
        <v>26</v>
      </c>
      <c r="E92" s="95">
        <v>24000</v>
      </c>
    </row>
    <row r="93" spans="1:5" ht="24.75" customHeight="1">
      <c r="A93" s="278"/>
      <c r="B93" s="278"/>
      <c r="C93" s="278" t="s">
        <v>364</v>
      </c>
      <c r="D93" s="260" t="s">
        <v>27</v>
      </c>
      <c r="E93" s="95">
        <v>3500</v>
      </c>
    </row>
    <row r="94" spans="1:5" ht="24.75" customHeight="1">
      <c r="A94" s="278"/>
      <c r="B94" s="278"/>
      <c r="C94" s="278" t="s">
        <v>359</v>
      </c>
      <c r="D94" s="260" t="s">
        <v>29</v>
      </c>
      <c r="E94" s="95">
        <v>11000</v>
      </c>
    </row>
    <row r="95" spans="1:5" ht="24.75" customHeight="1">
      <c r="A95" s="278"/>
      <c r="B95" s="278"/>
      <c r="C95" s="278" t="s">
        <v>376</v>
      </c>
      <c r="D95" s="260" t="s">
        <v>377</v>
      </c>
      <c r="E95" s="95">
        <v>2000</v>
      </c>
    </row>
    <row r="96" spans="1:5" ht="24.75" customHeight="1">
      <c r="A96" s="278"/>
      <c r="B96" s="278"/>
      <c r="C96" s="278" t="s">
        <v>340</v>
      </c>
      <c r="D96" s="260" t="s">
        <v>341</v>
      </c>
      <c r="E96" s="95">
        <v>4400</v>
      </c>
    </row>
    <row r="97" spans="1:5" ht="24.75" customHeight="1">
      <c r="A97" s="278"/>
      <c r="B97" s="278"/>
      <c r="C97" s="278" t="s">
        <v>345</v>
      </c>
      <c r="D97" s="323" t="s">
        <v>30</v>
      </c>
      <c r="E97" s="95">
        <v>15600</v>
      </c>
    </row>
    <row r="98" spans="1:5" ht="24.75" customHeight="1">
      <c r="A98" s="278"/>
      <c r="B98" s="278"/>
      <c r="C98" s="278" t="s">
        <v>369</v>
      </c>
      <c r="D98" s="323" t="s">
        <v>370</v>
      </c>
      <c r="E98" s="95">
        <v>1000</v>
      </c>
    </row>
    <row r="99" spans="1:5" ht="24.75" customHeight="1">
      <c r="A99" s="278"/>
      <c r="B99" s="278"/>
      <c r="C99" s="278" t="s">
        <v>348</v>
      </c>
      <c r="D99" s="323" t="s">
        <v>349</v>
      </c>
      <c r="E99" s="95">
        <v>1900</v>
      </c>
    </row>
    <row r="100" spans="1:5" ht="24.75" customHeight="1">
      <c r="A100" s="278"/>
      <c r="B100" s="278"/>
      <c r="C100" s="278" t="s">
        <v>378</v>
      </c>
      <c r="D100" s="323" t="s">
        <v>379</v>
      </c>
      <c r="E100" s="95">
        <v>3383</v>
      </c>
    </row>
    <row r="101" spans="1:5" ht="24.75" customHeight="1">
      <c r="A101" s="279"/>
      <c r="B101" s="280" t="s">
        <v>233</v>
      </c>
      <c r="C101" s="281" t="s">
        <v>236</v>
      </c>
      <c r="D101" s="282"/>
      <c r="E101" s="96">
        <f>SUM(E89:E100)</f>
        <v>200883</v>
      </c>
    </row>
    <row r="102" spans="1:5" ht="24.75" customHeight="1">
      <c r="A102" s="283" t="s">
        <v>232</v>
      </c>
      <c r="B102" s="284" t="s">
        <v>237</v>
      </c>
      <c r="C102" s="285"/>
      <c r="D102" s="286"/>
      <c r="E102" s="62">
        <f>SUM(E101,E88,E86)</f>
        <v>240883</v>
      </c>
    </row>
    <row r="103" spans="1:5" s="271" customFormat="1" ht="24.75" customHeight="1">
      <c r="A103" s="268" t="s">
        <v>197</v>
      </c>
      <c r="B103" s="268" t="s">
        <v>198</v>
      </c>
      <c r="C103" s="268" t="s">
        <v>22</v>
      </c>
      <c r="D103" s="269" t="s">
        <v>17</v>
      </c>
      <c r="E103" s="270" t="s">
        <v>173</v>
      </c>
    </row>
    <row r="104" spans="1:5" s="271" customFormat="1" ht="24.75" customHeight="1">
      <c r="A104" s="272"/>
      <c r="B104" s="272"/>
      <c r="C104" s="272"/>
      <c r="D104" s="272"/>
      <c r="E104" s="317"/>
    </row>
    <row r="105" spans="1:5" ht="24.75" customHeight="1">
      <c r="A105" s="278" t="s">
        <v>238</v>
      </c>
      <c r="B105" s="278" t="s">
        <v>389</v>
      </c>
      <c r="C105" s="278" t="s">
        <v>390</v>
      </c>
      <c r="D105" s="260" t="s">
        <v>391</v>
      </c>
      <c r="E105" s="95">
        <v>1300</v>
      </c>
    </row>
    <row r="106" spans="1:5" ht="24.75" customHeight="1">
      <c r="A106" s="278"/>
      <c r="B106" s="278"/>
      <c r="C106" s="278" t="s">
        <v>363</v>
      </c>
      <c r="D106" s="260" t="s">
        <v>26</v>
      </c>
      <c r="E106" s="95">
        <v>600</v>
      </c>
    </row>
    <row r="107" spans="1:5" ht="24.75" customHeight="1">
      <c r="A107" s="278"/>
      <c r="B107" s="278"/>
      <c r="C107" s="278" t="s">
        <v>364</v>
      </c>
      <c r="D107" s="260" t="s">
        <v>27</v>
      </c>
      <c r="E107" s="95">
        <v>100</v>
      </c>
    </row>
    <row r="108" spans="1:5" ht="24.75" customHeight="1">
      <c r="A108" s="278"/>
      <c r="B108" s="278"/>
      <c r="C108" s="278" t="s">
        <v>359</v>
      </c>
      <c r="D108" s="260" t="s">
        <v>29</v>
      </c>
      <c r="E108" s="95">
        <v>4000</v>
      </c>
    </row>
    <row r="109" spans="1:5" ht="24.75" customHeight="1">
      <c r="A109" s="278"/>
      <c r="B109" s="278"/>
      <c r="C109" s="278" t="s">
        <v>345</v>
      </c>
      <c r="D109" s="260" t="s">
        <v>30</v>
      </c>
      <c r="E109" s="95">
        <v>6000</v>
      </c>
    </row>
    <row r="110" spans="1:5" ht="24.75" customHeight="1">
      <c r="A110" s="278"/>
      <c r="B110" s="278"/>
      <c r="C110" s="278" t="s">
        <v>348</v>
      </c>
      <c r="D110" s="323" t="s">
        <v>349</v>
      </c>
      <c r="E110" s="95">
        <v>5000</v>
      </c>
    </row>
    <row r="111" spans="1:5" ht="24.75" customHeight="1">
      <c r="A111" s="278"/>
      <c r="B111" s="280" t="s">
        <v>389</v>
      </c>
      <c r="C111" s="324" t="s">
        <v>392</v>
      </c>
      <c r="D111" s="213"/>
      <c r="E111" s="96">
        <f>SUM(E105:E110)</f>
        <v>17000</v>
      </c>
    </row>
    <row r="112" spans="1:5" ht="24.75" customHeight="1">
      <c r="A112" s="283" t="s">
        <v>238</v>
      </c>
      <c r="B112" s="292" t="s">
        <v>275</v>
      </c>
      <c r="C112" s="293"/>
      <c r="D112" s="294"/>
      <c r="E112" s="62">
        <f>SUM(E111)</f>
        <v>17000</v>
      </c>
    </row>
    <row r="113" spans="1:5" ht="24.75" customHeight="1">
      <c r="A113" s="276" t="s">
        <v>393</v>
      </c>
      <c r="B113" s="280" t="s">
        <v>394</v>
      </c>
      <c r="C113" s="280" t="s">
        <v>395</v>
      </c>
      <c r="D113" s="333" t="s">
        <v>396</v>
      </c>
      <c r="E113" s="96">
        <v>100000</v>
      </c>
    </row>
    <row r="114" spans="1:5" ht="24.75" customHeight="1">
      <c r="A114" s="279"/>
      <c r="B114" s="279" t="s">
        <v>394</v>
      </c>
      <c r="C114" s="300" t="s">
        <v>397</v>
      </c>
      <c r="D114" s="301"/>
      <c r="E114" s="289">
        <f>SUM(E113)</f>
        <v>100000</v>
      </c>
    </row>
    <row r="115" spans="1:5" ht="24.75" customHeight="1">
      <c r="A115" s="283" t="s">
        <v>393</v>
      </c>
      <c r="B115" s="284" t="s">
        <v>398</v>
      </c>
      <c r="C115" s="285"/>
      <c r="D115" s="286"/>
      <c r="E115" s="62">
        <f>SUM(E114)</f>
        <v>100000</v>
      </c>
    </row>
    <row r="116" spans="1:5" ht="24.75" customHeight="1">
      <c r="A116" s="278" t="s">
        <v>276</v>
      </c>
      <c r="B116" s="278" t="s">
        <v>399</v>
      </c>
      <c r="C116" s="278" t="s">
        <v>400</v>
      </c>
      <c r="D116" s="323" t="s">
        <v>401</v>
      </c>
      <c r="E116" s="95">
        <v>110004</v>
      </c>
    </row>
    <row r="117" spans="1:5" ht="24.75" customHeight="1">
      <c r="A117" s="278"/>
      <c r="B117" s="280" t="s">
        <v>399</v>
      </c>
      <c r="C117" s="281" t="s">
        <v>402</v>
      </c>
      <c r="D117" s="282"/>
      <c r="E117" s="96">
        <f>SUM(E116)</f>
        <v>110004</v>
      </c>
    </row>
    <row r="118" spans="1:5" ht="24.75" customHeight="1">
      <c r="A118" s="283" t="s">
        <v>276</v>
      </c>
      <c r="B118" s="284" t="s">
        <v>287</v>
      </c>
      <c r="C118" s="285"/>
      <c r="D118" s="286"/>
      <c r="E118" s="62">
        <f>SUM(E117)</f>
        <v>110004</v>
      </c>
    </row>
    <row r="119" spans="1:5" ht="24.75" customHeight="1">
      <c r="A119" s="278" t="s">
        <v>288</v>
      </c>
      <c r="B119" s="278" t="s">
        <v>289</v>
      </c>
      <c r="C119" s="278" t="s">
        <v>374</v>
      </c>
      <c r="D119" s="260" t="s">
        <v>132</v>
      </c>
      <c r="E119" s="95">
        <v>11600</v>
      </c>
    </row>
    <row r="120" spans="1:5" ht="24.75" customHeight="1">
      <c r="A120" s="278"/>
      <c r="B120" s="278"/>
      <c r="C120" s="278" t="s">
        <v>362</v>
      </c>
      <c r="D120" s="260" t="s">
        <v>25</v>
      </c>
      <c r="E120" s="95">
        <v>2250500</v>
      </c>
    </row>
    <row r="121" spans="1:5" ht="24.75" customHeight="1">
      <c r="A121" s="278"/>
      <c r="B121" s="278"/>
      <c r="C121" s="278" t="s">
        <v>375</v>
      </c>
      <c r="D121" s="260" t="s">
        <v>39</v>
      </c>
      <c r="E121" s="95">
        <v>180400</v>
      </c>
    </row>
    <row r="122" spans="1:5" ht="24.75" customHeight="1">
      <c r="A122" s="278"/>
      <c r="B122" s="278"/>
      <c r="C122" s="278" t="s">
        <v>363</v>
      </c>
      <c r="D122" s="260" t="s">
        <v>26</v>
      </c>
      <c r="E122" s="95">
        <v>426100</v>
      </c>
    </row>
    <row r="123" spans="1:5" ht="24.75" customHeight="1">
      <c r="A123" s="278"/>
      <c r="B123" s="278"/>
      <c r="C123" s="278" t="s">
        <v>364</v>
      </c>
      <c r="D123" s="260" t="s">
        <v>27</v>
      </c>
      <c r="E123" s="95">
        <v>58100</v>
      </c>
    </row>
    <row r="124" spans="1:5" ht="24.75" customHeight="1">
      <c r="A124" s="278"/>
      <c r="B124" s="278"/>
      <c r="C124" s="278" t="s">
        <v>359</v>
      </c>
      <c r="D124" s="260" t="s">
        <v>29</v>
      </c>
      <c r="E124" s="95">
        <v>102600</v>
      </c>
    </row>
    <row r="125" spans="1:5" ht="24.75" customHeight="1">
      <c r="A125" s="278"/>
      <c r="B125" s="278"/>
      <c r="C125" s="278" t="s">
        <v>376</v>
      </c>
      <c r="D125" s="260" t="s">
        <v>377</v>
      </c>
      <c r="E125" s="95">
        <v>219300</v>
      </c>
    </row>
    <row r="126" spans="1:5" ht="24.75" customHeight="1">
      <c r="A126" s="278"/>
      <c r="B126" s="278"/>
      <c r="C126" s="278" t="s">
        <v>340</v>
      </c>
      <c r="D126" s="323" t="s">
        <v>341</v>
      </c>
      <c r="E126" s="95">
        <v>12000</v>
      </c>
    </row>
    <row r="127" spans="1:5" ht="24.75" customHeight="1">
      <c r="A127" s="278"/>
      <c r="B127" s="278"/>
      <c r="C127" s="278" t="s">
        <v>345</v>
      </c>
      <c r="D127" s="323" t="s">
        <v>30</v>
      </c>
      <c r="E127" s="95">
        <v>45000</v>
      </c>
    </row>
    <row r="128" spans="1:5" ht="24.75" customHeight="1">
      <c r="A128" s="278"/>
      <c r="B128" s="278"/>
      <c r="C128" s="278" t="s">
        <v>369</v>
      </c>
      <c r="D128" s="323" t="s">
        <v>370</v>
      </c>
      <c r="E128" s="95">
        <v>4200</v>
      </c>
    </row>
    <row r="129" spans="1:5" ht="24.75" customHeight="1">
      <c r="A129" s="278"/>
      <c r="B129" s="278"/>
      <c r="C129" s="278" t="s">
        <v>348</v>
      </c>
      <c r="D129" s="323" t="s">
        <v>349</v>
      </c>
      <c r="E129" s="95">
        <v>2100</v>
      </c>
    </row>
    <row r="130" spans="1:5" ht="24.75" customHeight="1">
      <c r="A130" s="278"/>
      <c r="B130" s="278"/>
      <c r="C130" s="278" t="s">
        <v>378</v>
      </c>
      <c r="D130" s="323" t="s">
        <v>379</v>
      </c>
      <c r="E130" s="95">
        <v>135800</v>
      </c>
    </row>
    <row r="131" spans="1:5" ht="24.75" customHeight="1">
      <c r="A131" s="278"/>
      <c r="B131" s="278"/>
      <c r="C131" s="278" t="s">
        <v>342</v>
      </c>
      <c r="D131" s="323" t="s">
        <v>343</v>
      </c>
      <c r="E131" s="95">
        <v>1300000</v>
      </c>
    </row>
    <row r="132" spans="1:5" ht="24.75" customHeight="1">
      <c r="A132" s="278"/>
      <c r="B132" s="280" t="s">
        <v>289</v>
      </c>
      <c r="C132" s="281" t="s">
        <v>290</v>
      </c>
      <c r="D132" s="282"/>
      <c r="E132" s="96">
        <f>SUM(E120:E131,E119:E119)</f>
        <v>4747700</v>
      </c>
    </row>
    <row r="133" spans="1:5" ht="24.75" customHeight="1">
      <c r="A133" s="278"/>
      <c r="B133" s="278" t="s">
        <v>403</v>
      </c>
      <c r="C133" s="278" t="s">
        <v>374</v>
      </c>
      <c r="D133" s="260" t="s">
        <v>132</v>
      </c>
      <c r="E133" s="95">
        <v>5370</v>
      </c>
    </row>
    <row r="134" spans="1:5" ht="24.75" customHeight="1">
      <c r="A134" s="278"/>
      <c r="B134" s="278"/>
      <c r="C134" s="278" t="s">
        <v>362</v>
      </c>
      <c r="D134" s="260" t="s">
        <v>25</v>
      </c>
      <c r="E134" s="95">
        <v>359830</v>
      </c>
    </row>
    <row r="135" spans="1:5" ht="24.75" customHeight="1">
      <c r="A135" s="278"/>
      <c r="B135" s="278"/>
      <c r="C135" s="278" t="s">
        <v>375</v>
      </c>
      <c r="D135" s="260" t="s">
        <v>39</v>
      </c>
      <c r="E135" s="95">
        <v>29720</v>
      </c>
    </row>
    <row r="136" spans="1:5" ht="24.75" customHeight="1">
      <c r="A136" s="279"/>
      <c r="B136" s="279"/>
      <c r="C136" s="279" t="s">
        <v>363</v>
      </c>
      <c r="D136" s="297" t="s">
        <v>26</v>
      </c>
      <c r="E136" s="289">
        <v>65960</v>
      </c>
    </row>
    <row r="137" spans="1:5" s="271" customFormat="1" ht="24.75" customHeight="1">
      <c r="A137" s="268" t="s">
        <v>197</v>
      </c>
      <c r="B137" s="268" t="s">
        <v>198</v>
      </c>
      <c r="C137" s="268" t="s">
        <v>22</v>
      </c>
      <c r="D137" s="269" t="s">
        <v>17</v>
      </c>
      <c r="E137" s="270" t="s">
        <v>173</v>
      </c>
    </row>
    <row r="138" spans="1:5" s="271" customFormat="1" ht="24.75" customHeight="1">
      <c r="A138" s="272"/>
      <c r="B138" s="272"/>
      <c r="C138" s="272"/>
      <c r="D138" s="272"/>
      <c r="E138" s="317"/>
    </row>
    <row r="139" spans="1:5" ht="24.75" customHeight="1">
      <c r="A139" s="278"/>
      <c r="B139" s="278"/>
      <c r="C139" s="278" t="s">
        <v>364</v>
      </c>
      <c r="D139" s="260" t="s">
        <v>27</v>
      </c>
      <c r="E139" s="95">
        <v>9380</v>
      </c>
    </row>
    <row r="140" spans="1:5" ht="24.75" customHeight="1">
      <c r="A140" s="278"/>
      <c r="B140" s="278"/>
      <c r="C140" s="278" t="s">
        <v>359</v>
      </c>
      <c r="D140" s="260" t="s">
        <v>29</v>
      </c>
      <c r="E140" s="95">
        <v>6000</v>
      </c>
    </row>
    <row r="141" spans="1:5" ht="24.75" customHeight="1">
      <c r="A141" s="278"/>
      <c r="B141" s="278"/>
      <c r="C141" s="278" t="s">
        <v>376</v>
      </c>
      <c r="D141" s="260" t="s">
        <v>377</v>
      </c>
      <c r="E141" s="95">
        <v>19000</v>
      </c>
    </row>
    <row r="142" spans="1:5" ht="24.75" customHeight="1">
      <c r="A142" s="278"/>
      <c r="B142" s="278"/>
      <c r="C142" s="278" t="s">
        <v>340</v>
      </c>
      <c r="D142" s="323" t="s">
        <v>341</v>
      </c>
      <c r="E142" s="95">
        <v>10000</v>
      </c>
    </row>
    <row r="143" spans="1:5" ht="24.75" customHeight="1">
      <c r="A143" s="278"/>
      <c r="B143" s="278"/>
      <c r="C143" s="278" t="s">
        <v>345</v>
      </c>
      <c r="D143" s="323" t="s">
        <v>30</v>
      </c>
      <c r="E143" s="95">
        <v>3000</v>
      </c>
    </row>
    <row r="144" spans="1:5" ht="24.75" customHeight="1">
      <c r="A144" s="278"/>
      <c r="B144" s="278"/>
      <c r="C144" s="278" t="s">
        <v>369</v>
      </c>
      <c r="D144" s="323" t="s">
        <v>370</v>
      </c>
      <c r="E144" s="95">
        <v>550</v>
      </c>
    </row>
    <row r="145" spans="1:5" ht="24.75" customHeight="1">
      <c r="A145" s="278"/>
      <c r="B145" s="278"/>
      <c r="C145" s="278" t="s">
        <v>348</v>
      </c>
      <c r="D145" s="323" t="s">
        <v>349</v>
      </c>
      <c r="E145" s="95">
        <v>1500</v>
      </c>
    </row>
    <row r="146" spans="1:5" ht="24.75" customHeight="1">
      <c r="A146" s="278"/>
      <c r="B146" s="279"/>
      <c r="C146" s="279" t="s">
        <v>378</v>
      </c>
      <c r="D146" s="325" t="s">
        <v>379</v>
      </c>
      <c r="E146" s="289">
        <v>20920</v>
      </c>
    </row>
    <row r="147" spans="1:5" ht="24.75" customHeight="1">
      <c r="A147" s="278"/>
      <c r="B147" s="279" t="s">
        <v>403</v>
      </c>
      <c r="C147" s="287" t="s">
        <v>404</v>
      </c>
      <c r="D147" s="288"/>
      <c r="E147" s="289">
        <f>SUM(E133:E146)</f>
        <v>531230</v>
      </c>
    </row>
    <row r="148" spans="1:5" ht="24.75" customHeight="1">
      <c r="A148" s="278"/>
      <c r="B148" s="278" t="s">
        <v>291</v>
      </c>
      <c r="C148" s="278" t="s">
        <v>374</v>
      </c>
      <c r="D148" s="260" t="s">
        <v>132</v>
      </c>
      <c r="E148" s="95">
        <v>8500</v>
      </c>
    </row>
    <row r="149" spans="1:5" ht="24.75" customHeight="1">
      <c r="A149" s="278"/>
      <c r="B149" s="278"/>
      <c r="C149" s="278" t="s">
        <v>362</v>
      </c>
      <c r="D149" s="260" t="s">
        <v>25</v>
      </c>
      <c r="E149" s="95">
        <v>1786100</v>
      </c>
    </row>
    <row r="150" spans="1:5" ht="24.75" customHeight="1">
      <c r="A150" s="278"/>
      <c r="B150" s="278"/>
      <c r="C150" s="278" t="s">
        <v>375</v>
      </c>
      <c r="D150" s="260" t="s">
        <v>39</v>
      </c>
      <c r="E150" s="95">
        <v>133700</v>
      </c>
    </row>
    <row r="151" spans="1:5" ht="24.75" customHeight="1">
      <c r="A151" s="278"/>
      <c r="B151" s="278"/>
      <c r="C151" s="278" t="s">
        <v>363</v>
      </c>
      <c r="D151" s="260" t="s">
        <v>26</v>
      </c>
      <c r="E151" s="95">
        <v>337520</v>
      </c>
    </row>
    <row r="152" spans="1:5" ht="24.75" customHeight="1">
      <c r="A152" s="278"/>
      <c r="B152" s="278"/>
      <c r="C152" s="278" t="s">
        <v>364</v>
      </c>
      <c r="D152" s="260" t="s">
        <v>27</v>
      </c>
      <c r="E152" s="95">
        <v>45970</v>
      </c>
    </row>
    <row r="153" spans="1:5" ht="24.75" customHeight="1">
      <c r="A153" s="278"/>
      <c r="B153" s="278"/>
      <c r="C153" s="278" t="s">
        <v>359</v>
      </c>
      <c r="D153" s="260" t="s">
        <v>29</v>
      </c>
      <c r="E153" s="95">
        <v>119400</v>
      </c>
    </row>
    <row r="154" spans="1:5" ht="24.75" customHeight="1">
      <c r="A154" s="278"/>
      <c r="B154" s="278"/>
      <c r="C154" s="278" t="s">
        <v>405</v>
      </c>
      <c r="D154" s="323" t="s">
        <v>406</v>
      </c>
      <c r="E154" s="95">
        <v>7200</v>
      </c>
    </row>
    <row r="155" spans="1:5" ht="24.75" customHeight="1">
      <c r="A155" s="278"/>
      <c r="B155" s="278"/>
      <c r="C155" s="278" t="s">
        <v>376</v>
      </c>
      <c r="D155" s="260" t="s">
        <v>377</v>
      </c>
      <c r="E155" s="95">
        <v>33100</v>
      </c>
    </row>
    <row r="156" spans="1:5" ht="24.75" customHeight="1">
      <c r="A156" s="278"/>
      <c r="B156" s="278"/>
      <c r="C156" s="278" t="s">
        <v>340</v>
      </c>
      <c r="D156" s="323" t="s">
        <v>341</v>
      </c>
      <c r="E156" s="95">
        <v>24600</v>
      </c>
    </row>
    <row r="157" spans="1:5" ht="24.75" customHeight="1">
      <c r="A157" s="278"/>
      <c r="B157" s="278"/>
      <c r="C157" s="278" t="s">
        <v>345</v>
      </c>
      <c r="D157" s="323" t="s">
        <v>30</v>
      </c>
      <c r="E157" s="95">
        <v>34750</v>
      </c>
    </row>
    <row r="158" spans="1:5" ht="24.75" customHeight="1">
      <c r="A158" s="278"/>
      <c r="B158" s="278"/>
      <c r="C158" s="278" t="s">
        <v>369</v>
      </c>
      <c r="D158" s="323" t="s">
        <v>370</v>
      </c>
      <c r="E158" s="95">
        <v>2300</v>
      </c>
    </row>
    <row r="159" spans="1:5" ht="24.75" customHeight="1">
      <c r="A159" s="278"/>
      <c r="B159" s="278"/>
      <c r="C159" s="278" t="s">
        <v>348</v>
      </c>
      <c r="D159" s="323" t="s">
        <v>349</v>
      </c>
      <c r="E159" s="95">
        <v>1400</v>
      </c>
    </row>
    <row r="160" spans="1:5" ht="24.75" customHeight="1">
      <c r="A160" s="278"/>
      <c r="B160" s="278"/>
      <c r="C160" s="278" t="s">
        <v>378</v>
      </c>
      <c r="D160" s="323" t="s">
        <v>379</v>
      </c>
      <c r="E160" s="95">
        <v>110920</v>
      </c>
    </row>
    <row r="161" spans="1:5" ht="24.75" customHeight="1">
      <c r="A161" s="278"/>
      <c r="B161" s="279"/>
      <c r="C161" s="279" t="s">
        <v>342</v>
      </c>
      <c r="D161" s="325" t="s">
        <v>343</v>
      </c>
      <c r="E161" s="289">
        <v>660000</v>
      </c>
    </row>
    <row r="162" spans="1:5" ht="24.75" customHeight="1">
      <c r="A162" s="278"/>
      <c r="B162" s="279" t="s">
        <v>291</v>
      </c>
      <c r="C162" s="287" t="s">
        <v>292</v>
      </c>
      <c r="D162" s="288"/>
      <c r="E162" s="289">
        <f>SUM(E156:E161,E148:E155)</f>
        <v>3305460</v>
      </c>
    </row>
    <row r="163" spans="1:5" ht="24.75" customHeight="1">
      <c r="A163" s="278"/>
      <c r="B163" s="278" t="s">
        <v>407</v>
      </c>
      <c r="C163" s="278" t="s">
        <v>345</v>
      </c>
      <c r="D163" s="323" t="s">
        <v>30</v>
      </c>
      <c r="E163" s="95">
        <v>3600</v>
      </c>
    </row>
    <row r="164" spans="1:5" ht="24.75" customHeight="1">
      <c r="A164" s="278"/>
      <c r="B164" s="280" t="s">
        <v>407</v>
      </c>
      <c r="C164" s="281" t="s">
        <v>408</v>
      </c>
      <c r="D164" s="282"/>
      <c r="E164" s="96">
        <f>SUM(E163)</f>
        <v>3600</v>
      </c>
    </row>
    <row r="165" spans="1:5" ht="24.75" customHeight="1">
      <c r="A165" s="278"/>
      <c r="B165" s="278" t="s">
        <v>409</v>
      </c>
      <c r="C165" s="278" t="s">
        <v>410</v>
      </c>
      <c r="D165" s="260" t="s">
        <v>411</v>
      </c>
      <c r="E165" s="95">
        <v>3700</v>
      </c>
    </row>
    <row r="166" spans="1:5" ht="24.75" customHeight="1">
      <c r="A166" s="278"/>
      <c r="B166" s="278"/>
      <c r="C166" s="278" t="s">
        <v>345</v>
      </c>
      <c r="D166" s="323" t="s">
        <v>30</v>
      </c>
      <c r="E166" s="95">
        <v>29680</v>
      </c>
    </row>
    <row r="167" spans="1:5" ht="24.75" customHeight="1">
      <c r="A167" s="278"/>
      <c r="B167" s="280" t="s">
        <v>409</v>
      </c>
      <c r="C167" s="281" t="s">
        <v>412</v>
      </c>
      <c r="D167" s="282"/>
      <c r="E167" s="96">
        <f>SUM(E165:E166)</f>
        <v>33380</v>
      </c>
    </row>
    <row r="168" spans="1:5" ht="24.75" customHeight="1">
      <c r="A168" s="278"/>
      <c r="B168" s="278" t="s">
        <v>413</v>
      </c>
      <c r="C168" s="278" t="s">
        <v>405</v>
      </c>
      <c r="D168" s="323" t="s">
        <v>406</v>
      </c>
      <c r="E168" s="95">
        <v>8508</v>
      </c>
    </row>
    <row r="169" spans="1:5" ht="24.75" customHeight="1">
      <c r="A169" s="278"/>
      <c r="B169" s="278"/>
      <c r="C169" s="278" t="s">
        <v>345</v>
      </c>
      <c r="D169" s="323" t="s">
        <v>30</v>
      </c>
      <c r="E169" s="95">
        <v>3200</v>
      </c>
    </row>
    <row r="170" spans="1:5" ht="24.75" customHeight="1">
      <c r="A170" s="279"/>
      <c r="B170" s="279"/>
      <c r="C170" s="279" t="s">
        <v>378</v>
      </c>
      <c r="D170" s="325" t="s">
        <v>379</v>
      </c>
      <c r="E170" s="289">
        <v>46400</v>
      </c>
    </row>
    <row r="171" spans="1:5" s="271" customFormat="1" ht="24.75" customHeight="1">
      <c r="A171" s="268" t="s">
        <v>197</v>
      </c>
      <c r="B171" s="268" t="s">
        <v>198</v>
      </c>
      <c r="C171" s="268" t="s">
        <v>22</v>
      </c>
      <c r="D171" s="269" t="s">
        <v>17</v>
      </c>
      <c r="E171" s="270" t="s">
        <v>173</v>
      </c>
    </row>
    <row r="172" spans="1:5" s="271" customFormat="1" ht="24.75" customHeight="1">
      <c r="A172" s="272"/>
      <c r="B172" s="272"/>
      <c r="C172" s="272"/>
      <c r="D172" s="272"/>
      <c r="E172" s="317"/>
    </row>
    <row r="173" spans="1:5" ht="24.75" customHeight="1">
      <c r="A173" s="278"/>
      <c r="B173" s="279" t="s">
        <v>413</v>
      </c>
      <c r="C173" s="287" t="s">
        <v>319</v>
      </c>
      <c r="D173" s="288"/>
      <c r="E173" s="289">
        <f>SUM(E168:E170)</f>
        <v>58108</v>
      </c>
    </row>
    <row r="174" spans="1:5" ht="24.75" customHeight="1">
      <c r="A174" s="283" t="s">
        <v>288</v>
      </c>
      <c r="B174" s="284" t="s">
        <v>293</v>
      </c>
      <c r="C174" s="285"/>
      <c r="D174" s="286"/>
      <c r="E174" s="62">
        <f>SUM(E173,E167,E164,E162,E147,E132)</f>
        <v>8679478</v>
      </c>
    </row>
    <row r="175" spans="1:5" ht="24.75" customHeight="1">
      <c r="A175" s="276" t="s">
        <v>294</v>
      </c>
      <c r="B175" s="276" t="s">
        <v>295</v>
      </c>
      <c r="C175" s="276" t="s">
        <v>414</v>
      </c>
      <c r="D175" s="334" t="s">
        <v>415</v>
      </c>
      <c r="E175" s="94">
        <v>30000</v>
      </c>
    </row>
    <row r="176" spans="1:5" ht="24.75" customHeight="1">
      <c r="A176" s="278"/>
      <c r="B176" s="278"/>
      <c r="C176" s="278" t="s">
        <v>416</v>
      </c>
      <c r="D176" s="323" t="s">
        <v>34</v>
      </c>
      <c r="E176" s="95">
        <v>79000</v>
      </c>
    </row>
    <row r="177" spans="1:5" ht="24.75" customHeight="1">
      <c r="A177" s="278"/>
      <c r="B177" s="278"/>
      <c r="C177" s="278" t="s">
        <v>363</v>
      </c>
      <c r="D177" s="260" t="s">
        <v>26</v>
      </c>
      <c r="E177" s="95">
        <v>1000</v>
      </c>
    </row>
    <row r="178" spans="1:5" ht="24.75" customHeight="1">
      <c r="A178" s="278"/>
      <c r="B178" s="278"/>
      <c r="C178" s="278" t="s">
        <v>364</v>
      </c>
      <c r="D178" s="260" t="s">
        <v>27</v>
      </c>
      <c r="E178" s="95">
        <v>300</v>
      </c>
    </row>
    <row r="179" spans="1:5" ht="24.75" customHeight="1">
      <c r="A179" s="278"/>
      <c r="B179" s="278"/>
      <c r="C179" s="278" t="s">
        <v>359</v>
      </c>
      <c r="D179" s="260" t="s">
        <v>29</v>
      </c>
      <c r="E179" s="95">
        <v>5000</v>
      </c>
    </row>
    <row r="180" spans="1:5" ht="24.75" customHeight="1">
      <c r="A180" s="278"/>
      <c r="B180" s="278"/>
      <c r="C180" s="278" t="s">
        <v>417</v>
      </c>
      <c r="D180" s="323" t="s">
        <v>418</v>
      </c>
      <c r="E180" s="95">
        <v>10000</v>
      </c>
    </row>
    <row r="181" spans="1:5" ht="24.75" customHeight="1">
      <c r="A181" s="278"/>
      <c r="B181" s="278"/>
      <c r="C181" s="278" t="s">
        <v>405</v>
      </c>
      <c r="D181" s="323" t="s">
        <v>406</v>
      </c>
      <c r="E181" s="95">
        <v>5000</v>
      </c>
    </row>
    <row r="182" spans="1:5" ht="24.75" customHeight="1">
      <c r="A182" s="278"/>
      <c r="B182" s="278"/>
      <c r="C182" s="278" t="s">
        <v>345</v>
      </c>
      <c r="D182" s="323" t="s">
        <v>30</v>
      </c>
      <c r="E182" s="95">
        <v>38400</v>
      </c>
    </row>
    <row r="183" spans="1:5" ht="24.75" customHeight="1">
      <c r="A183" s="278"/>
      <c r="B183" s="278"/>
      <c r="C183" s="278" t="s">
        <v>348</v>
      </c>
      <c r="D183" s="323" t="s">
        <v>349</v>
      </c>
      <c r="E183" s="95">
        <v>300</v>
      </c>
    </row>
    <row r="184" spans="1:5" ht="24.75" customHeight="1">
      <c r="A184" s="278"/>
      <c r="B184" s="280" t="s">
        <v>295</v>
      </c>
      <c r="C184" s="281" t="s">
        <v>298</v>
      </c>
      <c r="D184" s="282"/>
      <c r="E184" s="96">
        <f>SUM(E175:E183)</f>
        <v>169000</v>
      </c>
    </row>
    <row r="185" spans="1:5" ht="24.75" customHeight="1">
      <c r="A185" s="283" t="s">
        <v>294</v>
      </c>
      <c r="B185" s="284" t="s">
        <v>299</v>
      </c>
      <c r="C185" s="285"/>
      <c r="D185" s="286"/>
      <c r="E185" s="62">
        <f>SUM(E184)</f>
        <v>169000</v>
      </c>
    </row>
    <row r="186" spans="1:5" ht="24.75" customHeight="1">
      <c r="A186" s="276" t="s">
        <v>300</v>
      </c>
      <c r="B186" s="280" t="s">
        <v>301</v>
      </c>
      <c r="C186" s="280" t="s">
        <v>419</v>
      </c>
      <c r="D186" s="335" t="s">
        <v>35</v>
      </c>
      <c r="E186" s="96">
        <v>25000</v>
      </c>
    </row>
    <row r="187" spans="1:5" ht="24.75" customHeight="1">
      <c r="A187" s="278"/>
      <c r="B187" s="280" t="s">
        <v>301</v>
      </c>
      <c r="C187" s="290" t="s">
        <v>420</v>
      </c>
      <c r="D187" s="291"/>
      <c r="E187" s="96">
        <f>SUM(E186)</f>
        <v>25000</v>
      </c>
    </row>
    <row r="188" spans="1:5" ht="24.75" customHeight="1">
      <c r="A188" s="278"/>
      <c r="B188" s="278" t="s">
        <v>302</v>
      </c>
      <c r="C188" s="278" t="s">
        <v>416</v>
      </c>
      <c r="D188" s="323" t="s">
        <v>34</v>
      </c>
      <c r="E188" s="95">
        <v>620000</v>
      </c>
    </row>
    <row r="189" spans="1:5" ht="24.75" customHeight="1">
      <c r="A189" s="278"/>
      <c r="B189" s="278"/>
      <c r="C189" s="278" t="s">
        <v>363</v>
      </c>
      <c r="D189" s="323" t="s">
        <v>26</v>
      </c>
      <c r="E189" s="95">
        <v>160000</v>
      </c>
    </row>
    <row r="190" spans="1:5" ht="24.75" customHeight="1">
      <c r="A190" s="278"/>
      <c r="B190" s="278"/>
      <c r="C190" s="278" t="s">
        <v>345</v>
      </c>
      <c r="D190" s="323" t="s">
        <v>30</v>
      </c>
      <c r="E190" s="95">
        <v>4000</v>
      </c>
    </row>
    <row r="191" spans="1:5" ht="24.75" customHeight="1">
      <c r="A191" s="278"/>
      <c r="B191" s="280" t="s">
        <v>302</v>
      </c>
      <c r="C191" s="281" t="s">
        <v>37</v>
      </c>
      <c r="D191" s="282"/>
      <c r="E191" s="96">
        <f>SUM(E189:E190,E188)</f>
        <v>784000</v>
      </c>
    </row>
    <row r="192" spans="1:5" ht="24.75" customHeight="1">
      <c r="A192" s="278"/>
      <c r="B192" s="278" t="s">
        <v>421</v>
      </c>
      <c r="C192" s="278" t="s">
        <v>416</v>
      </c>
      <c r="D192" s="323" t="s">
        <v>34</v>
      </c>
      <c r="E192" s="95">
        <v>300000</v>
      </c>
    </row>
    <row r="193" spans="1:5" ht="24.75" customHeight="1">
      <c r="A193" s="278"/>
      <c r="B193" s="280" t="s">
        <v>421</v>
      </c>
      <c r="C193" s="281" t="s">
        <v>422</v>
      </c>
      <c r="D193" s="282"/>
      <c r="E193" s="96">
        <f>SUM(E192)</f>
        <v>300000</v>
      </c>
    </row>
    <row r="194" spans="1:5" ht="24.75" customHeight="1">
      <c r="A194" s="278"/>
      <c r="B194" s="278" t="s">
        <v>304</v>
      </c>
      <c r="C194" s="278" t="s">
        <v>416</v>
      </c>
      <c r="D194" s="323" t="s">
        <v>34</v>
      </c>
      <c r="E194" s="95">
        <v>64000</v>
      </c>
    </row>
    <row r="195" spans="1:5" ht="24.75" customHeight="1">
      <c r="A195" s="278"/>
      <c r="B195" s="280" t="s">
        <v>304</v>
      </c>
      <c r="C195" s="281" t="s">
        <v>38</v>
      </c>
      <c r="D195" s="282"/>
      <c r="E195" s="96">
        <f>SUM(E194)</f>
        <v>64000</v>
      </c>
    </row>
    <row r="196" spans="1:5" ht="24.75" customHeight="1">
      <c r="A196" s="278"/>
      <c r="B196" s="278" t="s">
        <v>305</v>
      </c>
      <c r="C196" s="278" t="s">
        <v>374</v>
      </c>
      <c r="D196" s="260" t="s">
        <v>132</v>
      </c>
      <c r="E196" s="95">
        <v>3500</v>
      </c>
    </row>
    <row r="197" spans="1:5" ht="24.75" customHeight="1">
      <c r="A197" s="278"/>
      <c r="B197" s="278"/>
      <c r="C197" s="278" t="s">
        <v>362</v>
      </c>
      <c r="D197" s="260" t="s">
        <v>25</v>
      </c>
      <c r="E197" s="95">
        <v>240000</v>
      </c>
    </row>
    <row r="198" spans="1:5" ht="24.75" customHeight="1">
      <c r="A198" s="278"/>
      <c r="B198" s="278"/>
      <c r="C198" s="278" t="s">
        <v>375</v>
      </c>
      <c r="D198" s="260" t="s">
        <v>39</v>
      </c>
      <c r="E198" s="95">
        <v>18800</v>
      </c>
    </row>
    <row r="199" spans="1:5" ht="24.75" customHeight="1">
      <c r="A199" s="278"/>
      <c r="B199" s="278"/>
      <c r="C199" s="278" t="s">
        <v>363</v>
      </c>
      <c r="D199" s="260" t="s">
        <v>26</v>
      </c>
      <c r="E199" s="95">
        <v>42100</v>
      </c>
    </row>
    <row r="200" spans="1:5" ht="24.75" customHeight="1">
      <c r="A200" s="278"/>
      <c r="B200" s="278"/>
      <c r="C200" s="278" t="s">
        <v>364</v>
      </c>
      <c r="D200" s="260" t="s">
        <v>27</v>
      </c>
      <c r="E200" s="95">
        <v>7000</v>
      </c>
    </row>
    <row r="201" spans="1:5" ht="24.75" customHeight="1">
      <c r="A201" s="278"/>
      <c r="B201" s="278"/>
      <c r="C201" s="278" t="s">
        <v>359</v>
      </c>
      <c r="D201" s="260" t="s">
        <v>29</v>
      </c>
      <c r="E201" s="95">
        <v>15000</v>
      </c>
    </row>
    <row r="202" spans="1:5" ht="24.75" customHeight="1">
      <c r="A202" s="278"/>
      <c r="B202" s="278"/>
      <c r="C202" s="278" t="s">
        <v>376</v>
      </c>
      <c r="D202" s="260" t="s">
        <v>377</v>
      </c>
      <c r="E202" s="95">
        <v>10000</v>
      </c>
    </row>
    <row r="203" spans="1:5" ht="24.75" customHeight="1">
      <c r="A203" s="278"/>
      <c r="B203" s="278"/>
      <c r="C203" s="278" t="s">
        <v>340</v>
      </c>
      <c r="D203" s="260" t="s">
        <v>341</v>
      </c>
      <c r="E203" s="95">
        <v>1500</v>
      </c>
    </row>
    <row r="204" spans="1:5" ht="24.75" customHeight="1">
      <c r="A204" s="279"/>
      <c r="B204" s="279"/>
      <c r="C204" s="279" t="s">
        <v>345</v>
      </c>
      <c r="D204" s="325" t="s">
        <v>30</v>
      </c>
      <c r="E204" s="289">
        <v>15000</v>
      </c>
    </row>
    <row r="205" spans="1:5" s="271" customFormat="1" ht="24.75" customHeight="1">
      <c r="A205" s="268" t="s">
        <v>197</v>
      </c>
      <c r="B205" s="268" t="s">
        <v>198</v>
      </c>
      <c r="C205" s="268" t="s">
        <v>22</v>
      </c>
      <c r="D205" s="269" t="s">
        <v>17</v>
      </c>
      <c r="E205" s="270" t="s">
        <v>173</v>
      </c>
    </row>
    <row r="206" spans="1:5" s="271" customFormat="1" ht="24.75" customHeight="1">
      <c r="A206" s="272"/>
      <c r="B206" s="272"/>
      <c r="C206" s="272"/>
      <c r="D206" s="272"/>
      <c r="E206" s="317"/>
    </row>
    <row r="207" spans="1:5" ht="24.75" customHeight="1">
      <c r="A207" s="278"/>
      <c r="B207" s="278"/>
      <c r="C207" s="278" t="s">
        <v>369</v>
      </c>
      <c r="D207" s="323" t="s">
        <v>370</v>
      </c>
      <c r="E207" s="95">
        <v>4500</v>
      </c>
    </row>
    <row r="208" spans="1:5" ht="24.75" customHeight="1">
      <c r="A208" s="278"/>
      <c r="B208" s="278"/>
      <c r="C208" s="278" t="s">
        <v>378</v>
      </c>
      <c r="D208" s="323" t="s">
        <v>379</v>
      </c>
      <c r="E208" s="95">
        <v>8640</v>
      </c>
    </row>
    <row r="209" spans="1:5" ht="24.75" customHeight="1">
      <c r="A209" s="278"/>
      <c r="B209" s="279"/>
      <c r="C209" s="279" t="s">
        <v>423</v>
      </c>
      <c r="D209" s="297" t="s">
        <v>245</v>
      </c>
      <c r="E209" s="289">
        <v>450</v>
      </c>
    </row>
    <row r="210" spans="1:5" ht="24.75" customHeight="1">
      <c r="A210" s="278"/>
      <c r="B210" s="279" t="s">
        <v>305</v>
      </c>
      <c r="C210" s="287" t="s">
        <v>40</v>
      </c>
      <c r="D210" s="288"/>
      <c r="E210" s="289">
        <f>SUM(E196:E209)</f>
        <v>366490</v>
      </c>
    </row>
    <row r="211" spans="1:5" ht="24.75" customHeight="1">
      <c r="A211" s="278"/>
      <c r="B211" s="279" t="s">
        <v>306</v>
      </c>
      <c r="C211" s="279" t="s">
        <v>374</v>
      </c>
      <c r="D211" s="297" t="s">
        <v>132</v>
      </c>
      <c r="E211" s="289">
        <v>1200</v>
      </c>
    </row>
    <row r="212" spans="1:5" ht="24.75" customHeight="1">
      <c r="A212" s="278"/>
      <c r="B212" s="278"/>
      <c r="C212" s="278" t="s">
        <v>362</v>
      </c>
      <c r="D212" s="260" t="s">
        <v>25</v>
      </c>
      <c r="E212" s="95">
        <v>90000</v>
      </c>
    </row>
    <row r="213" spans="1:5" ht="24.75" customHeight="1">
      <c r="A213" s="278"/>
      <c r="B213" s="278"/>
      <c r="C213" s="278" t="s">
        <v>375</v>
      </c>
      <c r="D213" s="260" t="s">
        <v>39</v>
      </c>
      <c r="E213" s="95">
        <v>7550</v>
      </c>
    </row>
    <row r="214" spans="1:5" ht="24.75" customHeight="1">
      <c r="A214" s="278"/>
      <c r="B214" s="278"/>
      <c r="C214" s="278" t="s">
        <v>363</v>
      </c>
      <c r="D214" s="260" t="s">
        <v>26</v>
      </c>
      <c r="E214" s="95">
        <v>16000</v>
      </c>
    </row>
    <row r="215" spans="1:5" ht="24.75" customHeight="1">
      <c r="A215" s="278"/>
      <c r="B215" s="278"/>
      <c r="C215" s="278" t="s">
        <v>364</v>
      </c>
      <c r="D215" s="260" t="s">
        <v>27</v>
      </c>
      <c r="E215" s="95">
        <v>2540</v>
      </c>
    </row>
    <row r="216" spans="1:5" ht="24.75" customHeight="1">
      <c r="A216" s="278"/>
      <c r="B216" s="279"/>
      <c r="C216" s="278" t="s">
        <v>378</v>
      </c>
      <c r="D216" s="323" t="s">
        <v>379</v>
      </c>
      <c r="E216" s="95">
        <v>5760</v>
      </c>
    </row>
    <row r="217" spans="1:5" ht="24.75" customHeight="1">
      <c r="A217" s="278"/>
      <c r="B217" s="279" t="s">
        <v>306</v>
      </c>
      <c r="C217" s="281" t="s">
        <v>41</v>
      </c>
      <c r="D217" s="282"/>
      <c r="E217" s="96">
        <f>SUM(E211:E216)</f>
        <v>123050</v>
      </c>
    </row>
    <row r="218" spans="1:5" ht="24.75" customHeight="1">
      <c r="A218" s="278"/>
      <c r="B218" s="278" t="s">
        <v>424</v>
      </c>
      <c r="C218" s="278" t="s">
        <v>416</v>
      </c>
      <c r="D218" s="323" t="s">
        <v>34</v>
      </c>
      <c r="E218" s="95">
        <v>50000</v>
      </c>
    </row>
    <row r="219" spans="1:5" ht="24.75" customHeight="1">
      <c r="A219" s="279"/>
      <c r="B219" s="280" t="s">
        <v>424</v>
      </c>
      <c r="C219" s="281" t="s">
        <v>319</v>
      </c>
      <c r="D219" s="282"/>
      <c r="E219" s="96">
        <f>SUM(E218)</f>
        <v>50000</v>
      </c>
    </row>
    <row r="220" spans="1:5" ht="24.75" customHeight="1">
      <c r="A220" s="283" t="s">
        <v>300</v>
      </c>
      <c r="B220" s="284" t="s">
        <v>138</v>
      </c>
      <c r="C220" s="285"/>
      <c r="D220" s="286"/>
      <c r="E220" s="62">
        <f>SUM(E219,E217,E210,E195,E193,E191,E187)</f>
        <v>1712540</v>
      </c>
    </row>
    <row r="221" spans="1:5" ht="24.75" customHeight="1">
      <c r="A221" s="276" t="s">
        <v>425</v>
      </c>
      <c r="B221" s="276" t="s">
        <v>426</v>
      </c>
      <c r="C221" s="276" t="s">
        <v>374</v>
      </c>
      <c r="D221" s="258" t="s">
        <v>132</v>
      </c>
      <c r="E221" s="94">
        <v>4300</v>
      </c>
    </row>
    <row r="222" spans="1:5" ht="24.75" customHeight="1">
      <c r="A222" s="278"/>
      <c r="B222" s="278"/>
      <c r="C222" s="278" t="s">
        <v>362</v>
      </c>
      <c r="D222" s="260" t="s">
        <v>25</v>
      </c>
      <c r="E222" s="95">
        <v>210700</v>
      </c>
    </row>
    <row r="223" spans="1:5" ht="24.75" customHeight="1">
      <c r="A223" s="278"/>
      <c r="B223" s="278"/>
      <c r="C223" s="278" t="s">
        <v>375</v>
      </c>
      <c r="D223" s="260" t="s">
        <v>39</v>
      </c>
      <c r="E223" s="95">
        <v>18180</v>
      </c>
    </row>
    <row r="224" spans="1:5" ht="24.75" customHeight="1">
      <c r="A224" s="278"/>
      <c r="B224" s="278"/>
      <c r="C224" s="278" t="s">
        <v>363</v>
      </c>
      <c r="D224" s="260" t="s">
        <v>26</v>
      </c>
      <c r="E224" s="95">
        <v>40440</v>
      </c>
    </row>
    <row r="225" spans="1:5" ht="24.75" customHeight="1">
      <c r="A225" s="278"/>
      <c r="B225" s="278"/>
      <c r="C225" s="278" t="s">
        <v>364</v>
      </c>
      <c r="D225" s="260" t="s">
        <v>27</v>
      </c>
      <c r="E225" s="95">
        <v>5440</v>
      </c>
    </row>
    <row r="226" spans="1:5" ht="24.75" customHeight="1">
      <c r="A226" s="278"/>
      <c r="B226" s="278"/>
      <c r="C226" s="278" t="s">
        <v>359</v>
      </c>
      <c r="D226" s="260" t="s">
        <v>29</v>
      </c>
      <c r="E226" s="95">
        <v>10200</v>
      </c>
    </row>
    <row r="227" spans="1:5" ht="24.75" customHeight="1">
      <c r="A227" s="278"/>
      <c r="B227" s="278"/>
      <c r="C227" s="278" t="s">
        <v>376</v>
      </c>
      <c r="D227" s="260" t="s">
        <v>377</v>
      </c>
      <c r="E227" s="95">
        <v>5710</v>
      </c>
    </row>
    <row r="228" spans="1:5" ht="24.75" customHeight="1">
      <c r="A228" s="278"/>
      <c r="B228" s="278"/>
      <c r="C228" s="278" t="s">
        <v>340</v>
      </c>
      <c r="D228" s="260" t="s">
        <v>341</v>
      </c>
      <c r="E228" s="95">
        <v>2420</v>
      </c>
    </row>
    <row r="229" spans="1:5" ht="24.75" customHeight="1">
      <c r="A229" s="278"/>
      <c r="B229" s="278"/>
      <c r="C229" s="278" t="s">
        <v>345</v>
      </c>
      <c r="D229" s="260" t="s">
        <v>30</v>
      </c>
      <c r="E229" s="95">
        <v>2730</v>
      </c>
    </row>
    <row r="230" spans="1:5" ht="24.75" customHeight="1">
      <c r="A230" s="278"/>
      <c r="B230" s="278"/>
      <c r="C230" s="278" t="s">
        <v>378</v>
      </c>
      <c r="D230" s="323" t="s">
        <v>379</v>
      </c>
      <c r="E230" s="95">
        <v>11760</v>
      </c>
    </row>
    <row r="231" spans="1:5" ht="24.75" customHeight="1">
      <c r="A231" s="278"/>
      <c r="B231" s="280" t="s">
        <v>426</v>
      </c>
      <c r="C231" s="281" t="s">
        <v>427</v>
      </c>
      <c r="D231" s="282"/>
      <c r="E231" s="96">
        <f>SUM(E221,E222:E230)</f>
        <v>311880</v>
      </c>
    </row>
    <row r="232" spans="1:5" ht="24.75" customHeight="1">
      <c r="A232" s="278"/>
      <c r="B232" s="278" t="s">
        <v>428</v>
      </c>
      <c r="C232" s="278" t="s">
        <v>345</v>
      </c>
      <c r="D232" s="323" t="s">
        <v>30</v>
      </c>
      <c r="E232" s="95">
        <v>1770</v>
      </c>
    </row>
    <row r="233" spans="1:5" ht="24.75" customHeight="1">
      <c r="A233" s="278"/>
      <c r="B233" s="278"/>
      <c r="C233" s="278" t="s">
        <v>369</v>
      </c>
      <c r="D233" s="323" t="s">
        <v>370</v>
      </c>
      <c r="E233" s="95">
        <v>600</v>
      </c>
    </row>
    <row r="234" spans="1:5" ht="24.75" customHeight="1">
      <c r="A234" s="278"/>
      <c r="B234" s="280" t="s">
        <v>428</v>
      </c>
      <c r="C234" s="281" t="s">
        <v>412</v>
      </c>
      <c r="D234" s="282"/>
      <c r="E234" s="96">
        <f>SUM(E232:E233)</f>
        <v>2370</v>
      </c>
    </row>
    <row r="235" spans="1:5" ht="24.75" customHeight="1">
      <c r="A235" s="278"/>
      <c r="B235" s="278" t="s">
        <v>429</v>
      </c>
      <c r="C235" s="278" t="s">
        <v>378</v>
      </c>
      <c r="D235" s="323" t="s">
        <v>379</v>
      </c>
      <c r="E235" s="95">
        <v>4000</v>
      </c>
    </row>
    <row r="236" spans="1:5" ht="24.75" customHeight="1">
      <c r="A236" s="279"/>
      <c r="B236" s="280" t="s">
        <v>429</v>
      </c>
      <c r="C236" s="281" t="s">
        <v>319</v>
      </c>
      <c r="D236" s="282"/>
      <c r="E236" s="96">
        <f>SUM(E235)</f>
        <v>4000</v>
      </c>
    </row>
    <row r="237" spans="1:5" ht="24.75" customHeight="1">
      <c r="A237" s="283" t="s">
        <v>425</v>
      </c>
      <c r="B237" s="284" t="s">
        <v>430</v>
      </c>
      <c r="C237" s="285"/>
      <c r="D237" s="286"/>
      <c r="E237" s="62">
        <f>SUM(E236,E234,E231)</f>
        <v>318250</v>
      </c>
    </row>
    <row r="238" spans="1:5" ht="24.75" customHeight="1">
      <c r="A238" s="280" t="s">
        <v>309</v>
      </c>
      <c r="B238" s="280" t="s">
        <v>310</v>
      </c>
      <c r="C238" s="280" t="s">
        <v>342</v>
      </c>
      <c r="D238" s="256" t="s">
        <v>343</v>
      </c>
      <c r="E238" s="96">
        <v>355000</v>
      </c>
    </row>
    <row r="239" spans="1:5" s="271" customFormat="1" ht="24.75" customHeight="1">
      <c r="A239" s="268" t="s">
        <v>197</v>
      </c>
      <c r="B239" s="268" t="s">
        <v>198</v>
      </c>
      <c r="C239" s="268" t="s">
        <v>22</v>
      </c>
      <c r="D239" s="269" t="s">
        <v>17</v>
      </c>
      <c r="E239" s="270" t="s">
        <v>173</v>
      </c>
    </row>
    <row r="240" spans="1:5" s="271" customFormat="1" ht="24.75" customHeight="1">
      <c r="A240" s="272"/>
      <c r="B240" s="272"/>
      <c r="C240" s="272"/>
      <c r="D240" s="272"/>
      <c r="E240" s="317"/>
    </row>
    <row r="241" spans="1:5" s="271" customFormat="1" ht="24.75" customHeight="1">
      <c r="A241" s="336"/>
      <c r="B241" s="337"/>
      <c r="C241" s="337">
        <v>6053</v>
      </c>
      <c r="D241" s="256" t="s">
        <v>343</v>
      </c>
      <c r="E241" s="96">
        <v>98377</v>
      </c>
    </row>
    <row r="242" spans="1:5" ht="24.75" customHeight="1">
      <c r="A242" s="278"/>
      <c r="B242" s="279" t="s">
        <v>310</v>
      </c>
      <c r="C242" s="287" t="s">
        <v>431</v>
      </c>
      <c r="D242" s="288"/>
      <c r="E242" s="96">
        <f>SUM(E241,E238)</f>
        <v>453377</v>
      </c>
    </row>
    <row r="243" spans="1:5" ht="24.75" customHeight="1">
      <c r="A243" s="278"/>
      <c r="B243" s="278" t="s">
        <v>432</v>
      </c>
      <c r="C243" s="278" t="s">
        <v>359</v>
      </c>
      <c r="D243" s="323" t="s">
        <v>29</v>
      </c>
      <c r="E243" s="95">
        <v>30000</v>
      </c>
    </row>
    <row r="244" spans="1:5" ht="24.75" customHeight="1">
      <c r="A244" s="278"/>
      <c r="B244" s="279"/>
      <c r="C244" s="279" t="s">
        <v>345</v>
      </c>
      <c r="D244" s="325" t="s">
        <v>30</v>
      </c>
      <c r="E244" s="289">
        <v>275000</v>
      </c>
    </row>
    <row r="245" spans="1:5" ht="24.75" customHeight="1">
      <c r="A245" s="278"/>
      <c r="B245" s="279" t="s">
        <v>432</v>
      </c>
      <c r="C245" s="287" t="s">
        <v>433</v>
      </c>
      <c r="D245" s="288"/>
      <c r="E245" s="289">
        <f>SUM(E243:E244)</f>
        <v>305000</v>
      </c>
    </row>
    <row r="246" spans="1:5" ht="24.75" customHeight="1">
      <c r="A246" s="278"/>
      <c r="B246" s="278" t="s">
        <v>434</v>
      </c>
      <c r="C246" s="278" t="s">
        <v>359</v>
      </c>
      <c r="D246" s="323" t="s">
        <v>29</v>
      </c>
      <c r="E246" s="95">
        <v>3000</v>
      </c>
    </row>
    <row r="247" spans="1:5" ht="24.75" customHeight="1">
      <c r="A247" s="278"/>
      <c r="B247" s="278"/>
      <c r="C247" s="278" t="s">
        <v>345</v>
      </c>
      <c r="D247" s="323" t="s">
        <v>30</v>
      </c>
      <c r="E247" s="95">
        <v>60000</v>
      </c>
    </row>
    <row r="248" spans="1:5" ht="24.75" customHeight="1">
      <c r="A248" s="278"/>
      <c r="B248" s="280" t="s">
        <v>434</v>
      </c>
      <c r="C248" s="281" t="s">
        <v>435</v>
      </c>
      <c r="D248" s="282"/>
      <c r="E248" s="96">
        <f>SUM(E246:E247)</f>
        <v>63000</v>
      </c>
    </row>
    <row r="249" spans="1:5" ht="24.75" customHeight="1">
      <c r="A249" s="278"/>
      <c r="B249" s="278" t="s">
        <v>436</v>
      </c>
      <c r="C249" s="278" t="s">
        <v>376</v>
      </c>
      <c r="D249" s="323" t="s">
        <v>377</v>
      </c>
      <c r="E249" s="95">
        <v>220000</v>
      </c>
    </row>
    <row r="250" spans="1:5" ht="24.75" customHeight="1">
      <c r="A250" s="278"/>
      <c r="B250" s="278"/>
      <c r="C250" s="278" t="s">
        <v>340</v>
      </c>
      <c r="D250" s="323" t="s">
        <v>341</v>
      </c>
      <c r="E250" s="95">
        <v>60000</v>
      </c>
    </row>
    <row r="251" spans="1:5" ht="24.75" customHeight="1">
      <c r="A251" s="278"/>
      <c r="B251" s="280" t="s">
        <v>436</v>
      </c>
      <c r="C251" s="281" t="s">
        <v>437</v>
      </c>
      <c r="D251" s="282"/>
      <c r="E251" s="96">
        <f>SUM(E249:E250)</f>
        <v>280000</v>
      </c>
    </row>
    <row r="252" spans="1:5" ht="24.75" customHeight="1">
      <c r="A252" s="278"/>
      <c r="B252" s="278" t="s">
        <v>438</v>
      </c>
      <c r="C252" s="278" t="s">
        <v>345</v>
      </c>
      <c r="D252" s="264" t="s">
        <v>30</v>
      </c>
      <c r="E252" s="95">
        <v>42000</v>
      </c>
    </row>
    <row r="253" spans="1:5" ht="24.75" customHeight="1">
      <c r="A253" s="278"/>
      <c r="B253" s="278" t="s">
        <v>438</v>
      </c>
      <c r="C253" s="278" t="s">
        <v>348</v>
      </c>
      <c r="D253" s="264" t="s">
        <v>349</v>
      </c>
      <c r="E253" s="95">
        <v>6000</v>
      </c>
    </row>
    <row r="254" spans="1:5" ht="24.75" customHeight="1">
      <c r="A254" s="278"/>
      <c r="B254" s="280" t="s">
        <v>438</v>
      </c>
      <c r="C254" s="290" t="s">
        <v>439</v>
      </c>
      <c r="D254" s="291"/>
      <c r="E254" s="96">
        <f>SUM(E252:E253)</f>
        <v>48000</v>
      </c>
    </row>
    <row r="255" spans="1:5" ht="24.75" customHeight="1">
      <c r="A255" s="278"/>
      <c r="B255" s="278" t="s">
        <v>316</v>
      </c>
      <c r="C255" s="278" t="s">
        <v>359</v>
      </c>
      <c r="D255" s="323" t="s">
        <v>29</v>
      </c>
      <c r="E255" s="95">
        <v>2150</v>
      </c>
    </row>
    <row r="256" spans="1:5" ht="24.75" customHeight="1">
      <c r="A256" s="278"/>
      <c r="B256" s="278"/>
      <c r="C256" s="278" t="s">
        <v>376</v>
      </c>
      <c r="D256" s="323" t="s">
        <v>377</v>
      </c>
      <c r="E256" s="95">
        <v>1500</v>
      </c>
    </row>
    <row r="257" spans="1:5" ht="24.75" customHeight="1">
      <c r="A257" s="278"/>
      <c r="B257" s="278"/>
      <c r="C257" s="278" t="s">
        <v>340</v>
      </c>
      <c r="D257" s="323" t="s">
        <v>341</v>
      </c>
      <c r="E257" s="95">
        <v>10000</v>
      </c>
    </row>
    <row r="258" spans="1:5" ht="24.75" customHeight="1">
      <c r="A258" s="278"/>
      <c r="B258" s="278"/>
      <c r="C258" s="278" t="s">
        <v>345</v>
      </c>
      <c r="D258" s="323" t="s">
        <v>30</v>
      </c>
      <c r="E258" s="95">
        <v>178650</v>
      </c>
    </row>
    <row r="259" spans="1:5" ht="24.75" customHeight="1">
      <c r="A259" s="278"/>
      <c r="B259" s="280" t="s">
        <v>316</v>
      </c>
      <c r="C259" s="281" t="s">
        <v>319</v>
      </c>
      <c r="D259" s="282"/>
      <c r="E259" s="96">
        <f>SUM(E255:E258)</f>
        <v>192300</v>
      </c>
    </row>
    <row r="260" spans="1:5" ht="24.75" customHeight="1">
      <c r="A260" s="283" t="s">
        <v>309</v>
      </c>
      <c r="B260" s="284" t="s">
        <v>320</v>
      </c>
      <c r="C260" s="285"/>
      <c r="D260" s="286"/>
      <c r="E260" s="62">
        <f>SUM(E259,E254,E251,E248,E245,E242)</f>
        <v>1341677</v>
      </c>
    </row>
    <row r="261" spans="1:5" ht="24.75" customHeight="1">
      <c r="A261" s="276" t="s">
        <v>440</v>
      </c>
      <c r="B261" s="280" t="s">
        <v>441</v>
      </c>
      <c r="C261" s="280" t="s">
        <v>442</v>
      </c>
      <c r="D261" s="306" t="s">
        <v>443</v>
      </c>
      <c r="E261" s="96">
        <v>363000</v>
      </c>
    </row>
    <row r="262" spans="1:5" ht="24" customHeight="1">
      <c r="A262" s="278"/>
      <c r="B262" s="279" t="s">
        <v>441</v>
      </c>
      <c r="C262" s="287" t="s">
        <v>444</v>
      </c>
      <c r="D262" s="288"/>
      <c r="E262" s="289">
        <f>SUM(E261)</f>
        <v>363000</v>
      </c>
    </row>
    <row r="263" spans="1:5" ht="24" customHeight="1">
      <c r="A263" s="278"/>
      <c r="B263" s="278" t="s">
        <v>445</v>
      </c>
      <c r="C263" s="276" t="s">
        <v>442</v>
      </c>
      <c r="D263" s="306" t="s">
        <v>443</v>
      </c>
      <c r="E263" s="95">
        <v>329330</v>
      </c>
    </row>
    <row r="264" spans="1:5" ht="24" customHeight="1">
      <c r="A264" s="278"/>
      <c r="B264" s="280" t="s">
        <v>445</v>
      </c>
      <c r="C264" s="281" t="s">
        <v>446</v>
      </c>
      <c r="D264" s="282"/>
      <c r="E264" s="96">
        <f>SUM(E263)</f>
        <v>329330</v>
      </c>
    </row>
    <row r="265" spans="1:5" ht="24" customHeight="1">
      <c r="A265" s="278"/>
      <c r="B265" s="278" t="s">
        <v>447</v>
      </c>
      <c r="C265" s="278" t="s">
        <v>340</v>
      </c>
      <c r="D265" s="323" t="s">
        <v>341</v>
      </c>
      <c r="E265" s="95">
        <v>5000</v>
      </c>
    </row>
    <row r="266" spans="1:5" ht="24" customHeight="1">
      <c r="A266" s="278"/>
      <c r="B266" s="280" t="s">
        <v>447</v>
      </c>
      <c r="C266" s="281" t="s">
        <v>448</v>
      </c>
      <c r="D266" s="282"/>
      <c r="E266" s="96">
        <f>SUM(E265:E265)</f>
        <v>5000</v>
      </c>
    </row>
    <row r="267" spans="1:5" ht="24" customHeight="1">
      <c r="A267" s="278"/>
      <c r="B267" s="278" t="s">
        <v>449</v>
      </c>
      <c r="C267" s="278" t="s">
        <v>359</v>
      </c>
      <c r="D267" s="260" t="s">
        <v>29</v>
      </c>
      <c r="E267" s="95">
        <v>7850</v>
      </c>
    </row>
    <row r="268" spans="1:5" ht="24" customHeight="1">
      <c r="A268" s="278"/>
      <c r="B268" s="278"/>
      <c r="C268" s="278" t="s">
        <v>345</v>
      </c>
      <c r="D268" s="323" t="s">
        <v>30</v>
      </c>
      <c r="E268" s="95">
        <v>40000</v>
      </c>
    </row>
    <row r="269" spans="1:5" ht="24" customHeight="1">
      <c r="A269" s="278"/>
      <c r="B269" s="279"/>
      <c r="C269" s="279" t="s">
        <v>352</v>
      </c>
      <c r="D269" s="325" t="s">
        <v>353</v>
      </c>
      <c r="E269" s="289">
        <v>90000</v>
      </c>
    </row>
    <row r="270" spans="1:5" ht="24" customHeight="1">
      <c r="A270" s="279"/>
      <c r="B270" s="279" t="s">
        <v>449</v>
      </c>
      <c r="C270" s="287" t="s">
        <v>319</v>
      </c>
      <c r="D270" s="288"/>
      <c r="E270" s="289">
        <f>SUM(E267:E269)</f>
        <v>137850</v>
      </c>
    </row>
    <row r="271" spans="1:5" ht="24" customHeight="1">
      <c r="A271" s="283" t="s">
        <v>440</v>
      </c>
      <c r="B271" s="284" t="s">
        <v>450</v>
      </c>
      <c r="C271" s="285"/>
      <c r="D271" s="286"/>
      <c r="E271" s="62">
        <f>SUM(E270,E266,E264,E262)</f>
        <v>835180</v>
      </c>
    </row>
    <row r="272" spans="1:5" ht="24" customHeight="1">
      <c r="A272" s="280" t="s">
        <v>451</v>
      </c>
      <c r="B272" s="280" t="s">
        <v>452</v>
      </c>
      <c r="C272" s="280" t="s">
        <v>453</v>
      </c>
      <c r="D272" s="333" t="s">
        <v>454</v>
      </c>
      <c r="E272" s="96">
        <v>250000</v>
      </c>
    </row>
    <row r="273" spans="1:5" s="271" customFormat="1" ht="24.75" customHeight="1">
      <c r="A273" s="268" t="s">
        <v>197</v>
      </c>
      <c r="B273" s="268" t="s">
        <v>198</v>
      </c>
      <c r="C273" s="268" t="s">
        <v>22</v>
      </c>
      <c r="D273" s="269" t="s">
        <v>17</v>
      </c>
      <c r="E273" s="270" t="s">
        <v>173</v>
      </c>
    </row>
    <row r="274" spans="1:5" s="271" customFormat="1" ht="24.75" customHeight="1">
      <c r="A274" s="272"/>
      <c r="B274" s="272"/>
      <c r="C274" s="272"/>
      <c r="D274" s="272"/>
      <c r="E274" s="317"/>
    </row>
    <row r="275" spans="1:5" ht="24" customHeight="1">
      <c r="A275" s="278"/>
      <c r="B275" s="279" t="s">
        <v>452</v>
      </c>
      <c r="C275" s="287" t="s">
        <v>455</v>
      </c>
      <c r="D275" s="288"/>
      <c r="E275" s="289">
        <f>SUM(E272)</f>
        <v>250000</v>
      </c>
    </row>
    <row r="276" spans="1:5" ht="24" customHeight="1">
      <c r="A276" s="278"/>
      <c r="B276" s="278" t="s">
        <v>456</v>
      </c>
      <c r="C276" s="278" t="s">
        <v>374</v>
      </c>
      <c r="D276" s="260" t="s">
        <v>132</v>
      </c>
      <c r="E276" s="95">
        <v>1000</v>
      </c>
    </row>
    <row r="277" spans="1:5" ht="24" customHeight="1">
      <c r="A277" s="278"/>
      <c r="B277" s="278"/>
      <c r="C277" s="278" t="s">
        <v>359</v>
      </c>
      <c r="D277" s="260" t="s">
        <v>29</v>
      </c>
      <c r="E277" s="95">
        <v>5000</v>
      </c>
    </row>
    <row r="278" spans="1:5" ht="24" customHeight="1">
      <c r="A278" s="278"/>
      <c r="B278" s="278"/>
      <c r="C278" s="278" t="s">
        <v>345</v>
      </c>
      <c r="D278" s="323" t="s">
        <v>30</v>
      </c>
      <c r="E278" s="95">
        <v>1000</v>
      </c>
    </row>
    <row r="279" spans="1:5" ht="24" customHeight="1">
      <c r="A279" s="278"/>
      <c r="B279" s="280" t="s">
        <v>456</v>
      </c>
      <c r="C279" s="281" t="s">
        <v>457</v>
      </c>
      <c r="D279" s="282"/>
      <c r="E279" s="96">
        <f>SUM(E276:E278)</f>
        <v>7000</v>
      </c>
    </row>
    <row r="280" spans="1:5" ht="24" customHeight="1">
      <c r="A280" s="283" t="s">
        <v>451</v>
      </c>
      <c r="B280" s="284" t="s">
        <v>458</v>
      </c>
      <c r="C280" s="285"/>
      <c r="D280" s="286"/>
      <c r="E280" s="62">
        <f>SUM(E279,E275)</f>
        <v>257000</v>
      </c>
    </row>
    <row r="281" spans="1:5" ht="24" customHeight="1">
      <c r="A281" s="338" t="s">
        <v>459</v>
      </c>
      <c r="B281" s="339"/>
      <c r="C281" s="339"/>
      <c r="D281" s="339"/>
      <c r="E281" s="62">
        <f>SUM(E280,E271,E260,E237,E220,E185,E174,E118,E115,E112,E102,E84,E74,E41,E33,E24,E17)</f>
        <v>18767033</v>
      </c>
    </row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</sheetData>
  <mergeCells count="111">
    <mergeCell ref="A239:A240"/>
    <mergeCell ref="B239:B240"/>
    <mergeCell ref="C239:C240"/>
    <mergeCell ref="D239:D240"/>
    <mergeCell ref="A205:A206"/>
    <mergeCell ref="B205:B206"/>
    <mergeCell ref="C205:C206"/>
    <mergeCell ref="D205:D206"/>
    <mergeCell ref="E137:E138"/>
    <mergeCell ref="A171:A172"/>
    <mergeCell ref="B171:B172"/>
    <mergeCell ref="C171:C172"/>
    <mergeCell ref="D171:D172"/>
    <mergeCell ref="E171:E172"/>
    <mergeCell ref="A137:A138"/>
    <mergeCell ref="B137:B138"/>
    <mergeCell ref="C137:C138"/>
    <mergeCell ref="D137:D138"/>
    <mergeCell ref="C86:D86"/>
    <mergeCell ref="A103:A104"/>
    <mergeCell ref="B103:B104"/>
    <mergeCell ref="C103:C104"/>
    <mergeCell ref="D103:D104"/>
    <mergeCell ref="E239:E240"/>
    <mergeCell ref="E5:E6"/>
    <mergeCell ref="C167:D167"/>
    <mergeCell ref="B24:D24"/>
    <mergeCell ref="C30:D30"/>
    <mergeCell ref="C83:D83"/>
    <mergeCell ref="C16:D16"/>
    <mergeCell ref="B17:D17"/>
    <mergeCell ref="C20:D20"/>
    <mergeCell ref="C32:D32"/>
    <mergeCell ref="C270:D270"/>
    <mergeCell ref="B237:D237"/>
    <mergeCell ref="C162:D162"/>
    <mergeCell ref="B174:D174"/>
    <mergeCell ref="C184:D184"/>
    <mergeCell ref="B185:D185"/>
    <mergeCell ref="C266:D266"/>
    <mergeCell ref="C187:D187"/>
    <mergeCell ref="C195:D195"/>
    <mergeCell ref="C217:D217"/>
    <mergeCell ref="C23:D23"/>
    <mergeCell ref="B260:D260"/>
    <mergeCell ref="C262:D262"/>
    <mergeCell ref="C66:D66"/>
    <mergeCell ref="C73:D73"/>
    <mergeCell ref="B74:D74"/>
    <mergeCell ref="B118:D118"/>
    <mergeCell ref="C132:D132"/>
    <mergeCell ref="C147:D147"/>
    <mergeCell ref="B69:B70"/>
    <mergeCell ref="A281:D281"/>
    <mergeCell ref="B84:D84"/>
    <mergeCell ref="C117:D117"/>
    <mergeCell ref="B102:D102"/>
    <mergeCell ref="B115:D115"/>
    <mergeCell ref="C264:D264"/>
    <mergeCell ref="C279:D279"/>
    <mergeCell ref="B280:D280"/>
    <mergeCell ref="A273:A274"/>
    <mergeCell ref="B273:B274"/>
    <mergeCell ref="B33:D33"/>
    <mergeCell ref="C45:D45"/>
    <mergeCell ref="C51:D51"/>
    <mergeCell ref="C37:D37"/>
    <mergeCell ref="B41:D41"/>
    <mergeCell ref="C40:D40"/>
    <mergeCell ref="A5:A6"/>
    <mergeCell ref="B5:B6"/>
    <mergeCell ref="C5:C6"/>
    <mergeCell ref="D5:D6"/>
    <mergeCell ref="C275:D275"/>
    <mergeCell ref="C173:D173"/>
    <mergeCell ref="B271:D271"/>
    <mergeCell ref="C245:D245"/>
    <mergeCell ref="C248:D248"/>
    <mergeCell ref="C251:D251"/>
    <mergeCell ref="C254:D254"/>
    <mergeCell ref="C273:C274"/>
    <mergeCell ref="C219:D219"/>
    <mergeCell ref="D273:D274"/>
    <mergeCell ref="E273:E274"/>
    <mergeCell ref="C77:D77"/>
    <mergeCell ref="C88:D88"/>
    <mergeCell ref="C101:D101"/>
    <mergeCell ref="C111:D111"/>
    <mergeCell ref="B112:D112"/>
    <mergeCell ref="C259:D259"/>
    <mergeCell ref="C236:D236"/>
    <mergeCell ref="C242:D242"/>
    <mergeCell ref="C234:D234"/>
    <mergeCell ref="C231:D231"/>
    <mergeCell ref="C164:D164"/>
    <mergeCell ref="B220:D220"/>
    <mergeCell ref="E35:E36"/>
    <mergeCell ref="E103:E104"/>
    <mergeCell ref="C191:D191"/>
    <mergeCell ref="C193:D193"/>
    <mergeCell ref="C210:D210"/>
    <mergeCell ref="E205:E206"/>
    <mergeCell ref="C114:D114"/>
    <mergeCell ref="A69:A70"/>
    <mergeCell ref="C69:C70"/>
    <mergeCell ref="D69:D70"/>
    <mergeCell ref="E69:E70"/>
    <mergeCell ref="A35:A36"/>
    <mergeCell ref="B35:B36"/>
    <mergeCell ref="C35:C36"/>
    <mergeCell ref="D35:D36"/>
  </mergeCells>
  <printOptions horizontalCentered="1"/>
  <pageMargins left="0.1968503937007874" right="0.1968503937007874" top="0.3937007874015748" bottom="0.3937007874015748" header="0" footer="0"/>
  <pageSetup horizontalDpi="300" verticalDpi="3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1">
      <selection activeCell="F6" sqref="F6:F7"/>
    </sheetView>
  </sheetViews>
  <sheetFormatPr defaultColWidth="9.00390625" defaultRowHeight="12.75"/>
  <cols>
    <col min="1" max="1" width="5.00390625" style="0" customWidth="1"/>
    <col min="2" max="2" width="8.00390625" style="0" customWidth="1"/>
    <col min="3" max="3" width="5.375" style="0" customWidth="1"/>
    <col min="4" max="4" width="55.875" style="0" customWidth="1"/>
    <col min="5" max="5" width="13.875" style="0" customWidth="1"/>
    <col min="6" max="6" width="12.00390625" style="0" customWidth="1"/>
    <col min="7" max="7" width="10.125" style="0" customWidth="1"/>
  </cols>
  <sheetData>
    <row r="1" spans="5:7" ht="31.5" customHeight="1">
      <c r="E1" s="1"/>
      <c r="F1" s="160" t="s">
        <v>460</v>
      </c>
      <c r="G1" s="160"/>
    </row>
    <row r="2" spans="5:6" ht="1.5" customHeight="1">
      <c r="E2" s="1"/>
      <c r="F2" s="1"/>
    </row>
    <row r="3" spans="1:6" s="4" customFormat="1" ht="15.75">
      <c r="A3" s="165" t="s">
        <v>14</v>
      </c>
      <c r="B3" s="165"/>
      <c r="C3" s="165"/>
      <c r="D3" s="165"/>
      <c r="E3" s="165"/>
      <c r="F3" s="165"/>
    </row>
    <row r="4" spans="1:6" s="4" customFormat="1" ht="13.5" customHeight="1">
      <c r="A4" s="165" t="s">
        <v>15</v>
      </c>
      <c r="B4" s="165"/>
      <c r="C4" s="165"/>
      <c r="D4" s="165"/>
      <c r="E4" s="165"/>
      <c r="F4" s="165"/>
    </row>
    <row r="5" ht="8.25" customHeight="1">
      <c r="G5" s="52" t="s">
        <v>43</v>
      </c>
    </row>
    <row r="6" spans="1:7" s="6" customFormat="1" ht="24.75" customHeight="1">
      <c r="A6" s="164" t="s">
        <v>16</v>
      </c>
      <c r="B6" s="164"/>
      <c r="C6" s="164"/>
      <c r="D6" s="166" t="s">
        <v>17</v>
      </c>
      <c r="E6" s="155" t="s">
        <v>18</v>
      </c>
      <c r="F6" s="155" t="s">
        <v>19</v>
      </c>
      <c r="G6" s="155" t="s">
        <v>44</v>
      </c>
    </row>
    <row r="7" spans="1:7" s="6" customFormat="1" ht="54" customHeight="1">
      <c r="A7" s="7" t="s">
        <v>20</v>
      </c>
      <c r="B7" s="7" t="s">
        <v>21</v>
      </c>
      <c r="C7" s="7" t="s">
        <v>22</v>
      </c>
      <c r="D7" s="167"/>
      <c r="E7" s="156"/>
      <c r="F7" s="156"/>
      <c r="G7" s="156"/>
    </row>
    <row r="8" spans="1:7" ht="27" customHeight="1">
      <c r="A8" s="8">
        <v>750</v>
      </c>
      <c r="B8" s="8">
        <v>75011</v>
      </c>
      <c r="C8" s="8">
        <v>2010</v>
      </c>
      <c r="D8" s="9" t="s">
        <v>23</v>
      </c>
      <c r="E8" s="10">
        <v>88317</v>
      </c>
      <c r="F8" s="10"/>
      <c r="G8" s="11"/>
    </row>
    <row r="9" spans="1:7" ht="18.75" customHeight="1">
      <c r="A9" s="8"/>
      <c r="B9" s="8"/>
      <c r="C9" s="8">
        <v>2350</v>
      </c>
      <c r="D9" s="9" t="s">
        <v>24</v>
      </c>
      <c r="E9" s="10"/>
      <c r="F9" s="10"/>
      <c r="G9" s="11">
        <v>15000</v>
      </c>
    </row>
    <row r="10" spans="1:7" ht="18.75" customHeight="1">
      <c r="A10" s="8"/>
      <c r="B10" s="8"/>
      <c r="C10" s="8">
        <v>4010</v>
      </c>
      <c r="D10" s="12" t="s">
        <v>25</v>
      </c>
      <c r="E10" s="10"/>
      <c r="F10" s="10">
        <v>75000</v>
      </c>
      <c r="G10" s="11"/>
    </row>
    <row r="11" spans="1:7" ht="15" customHeight="1">
      <c r="A11" s="8"/>
      <c r="B11" s="8"/>
      <c r="C11" s="8">
        <v>4110</v>
      </c>
      <c r="D11" s="12" t="s">
        <v>26</v>
      </c>
      <c r="E11" s="10"/>
      <c r="F11" s="10">
        <v>12517</v>
      </c>
      <c r="G11" s="11"/>
    </row>
    <row r="12" spans="1:7" ht="17.25" customHeight="1">
      <c r="A12" s="8"/>
      <c r="B12" s="8"/>
      <c r="C12" s="8">
        <v>4120</v>
      </c>
      <c r="D12" s="12" t="s">
        <v>27</v>
      </c>
      <c r="E12" s="10"/>
      <c r="F12" s="10">
        <v>800</v>
      </c>
      <c r="G12" s="11"/>
    </row>
    <row r="13" spans="1:7" s="17" customFormat="1" ht="15.75" customHeight="1">
      <c r="A13" s="13"/>
      <c r="B13" s="14">
        <v>75011</v>
      </c>
      <c r="C13" s="168" t="s">
        <v>28</v>
      </c>
      <c r="D13" s="168"/>
      <c r="E13" s="15">
        <f>SUM(E8:E12)</f>
        <v>88317</v>
      </c>
      <c r="F13" s="15">
        <f>SUM(F10:F12)</f>
        <v>88317</v>
      </c>
      <c r="G13" s="16">
        <f>SUM(G8:G12)</f>
        <v>15000</v>
      </c>
    </row>
    <row r="14" spans="1:7" s="19" customFormat="1" ht="12">
      <c r="A14" s="5">
        <v>750</v>
      </c>
      <c r="B14" s="163" t="s">
        <v>31</v>
      </c>
      <c r="C14" s="163"/>
      <c r="D14" s="163"/>
      <c r="E14" s="22">
        <f>SUM(E13)</f>
        <v>88317</v>
      </c>
      <c r="F14" s="22">
        <f>SUM(F13)</f>
        <v>88317</v>
      </c>
      <c r="G14" s="22">
        <f>SUM(G13)</f>
        <v>15000</v>
      </c>
    </row>
    <row r="15" spans="1:7" s="19" customFormat="1" ht="24" customHeight="1">
      <c r="A15" s="8">
        <v>751</v>
      </c>
      <c r="B15" s="8">
        <v>75101</v>
      </c>
      <c r="C15" s="8">
        <v>2010</v>
      </c>
      <c r="D15" s="23" t="s">
        <v>23</v>
      </c>
      <c r="E15" s="10">
        <v>1728</v>
      </c>
      <c r="F15" s="10"/>
      <c r="G15" s="11"/>
    </row>
    <row r="16" spans="1:7" s="19" customFormat="1" ht="15.75" customHeight="1">
      <c r="A16" s="8"/>
      <c r="B16" s="8"/>
      <c r="C16" s="8">
        <v>4210</v>
      </c>
      <c r="D16" s="18" t="s">
        <v>29</v>
      </c>
      <c r="E16" s="10"/>
      <c r="F16" s="10">
        <v>1600</v>
      </c>
      <c r="G16" s="11"/>
    </row>
    <row r="17" spans="1:7" s="19" customFormat="1" ht="16.5" customHeight="1">
      <c r="A17" s="8"/>
      <c r="B17" s="8"/>
      <c r="C17" s="8">
        <v>4300</v>
      </c>
      <c r="D17" s="18" t="s">
        <v>30</v>
      </c>
      <c r="E17" s="10"/>
      <c r="F17" s="10">
        <v>128</v>
      </c>
      <c r="G17" s="11"/>
    </row>
    <row r="18" spans="1:7" s="19" customFormat="1" ht="15.75" customHeight="1">
      <c r="A18" s="13"/>
      <c r="B18" s="14">
        <v>75101</v>
      </c>
      <c r="C18" s="161" t="s">
        <v>32</v>
      </c>
      <c r="D18" s="162"/>
      <c r="E18" s="15">
        <f>SUM(E15:E17)</f>
        <v>1728</v>
      </c>
      <c r="F18" s="15">
        <f>SUM(F16:F17)</f>
        <v>1728</v>
      </c>
      <c r="G18" s="16"/>
    </row>
    <row r="19" spans="1:7" s="19" customFormat="1" ht="25.5" customHeight="1">
      <c r="A19" s="8"/>
      <c r="B19" s="115">
        <v>75109</v>
      </c>
      <c r="C19" s="20">
        <v>2010</v>
      </c>
      <c r="D19" s="23" t="s">
        <v>23</v>
      </c>
      <c r="E19" s="21">
        <v>4230</v>
      </c>
      <c r="F19" s="21"/>
      <c r="G19" s="24"/>
    </row>
    <row r="20" spans="1:7" s="19" customFormat="1" ht="15.75" customHeight="1">
      <c r="A20" s="8"/>
      <c r="B20" s="116"/>
      <c r="C20" s="8">
        <v>3030</v>
      </c>
      <c r="D20" s="117" t="s">
        <v>132</v>
      </c>
      <c r="E20" s="10"/>
      <c r="F20" s="10">
        <v>2800</v>
      </c>
      <c r="G20" s="11"/>
    </row>
    <row r="21" spans="1:7" s="19" customFormat="1" ht="15.75" customHeight="1">
      <c r="A21" s="8"/>
      <c r="B21" s="116"/>
      <c r="C21" s="8">
        <v>4110</v>
      </c>
      <c r="D21" s="117" t="s">
        <v>26</v>
      </c>
      <c r="E21" s="10"/>
      <c r="F21" s="10">
        <v>200</v>
      </c>
      <c r="G21" s="11"/>
    </row>
    <row r="22" spans="1:7" s="19" customFormat="1" ht="15.75" customHeight="1">
      <c r="A22" s="8"/>
      <c r="B22" s="116"/>
      <c r="C22" s="8">
        <v>4120</v>
      </c>
      <c r="D22" s="117" t="s">
        <v>27</v>
      </c>
      <c r="E22" s="10"/>
      <c r="F22" s="10">
        <v>30</v>
      </c>
      <c r="G22" s="11"/>
    </row>
    <row r="23" spans="1:7" s="19" customFormat="1" ht="15.75" customHeight="1">
      <c r="A23" s="13"/>
      <c r="B23" s="116"/>
      <c r="C23" s="8">
        <v>4210</v>
      </c>
      <c r="D23" s="117" t="s">
        <v>29</v>
      </c>
      <c r="E23" s="10"/>
      <c r="F23" s="10">
        <v>200</v>
      </c>
      <c r="G23" s="11"/>
    </row>
    <row r="24" spans="1:7" s="19" customFormat="1" ht="15.75" customHeight="1">
      <c r="A24" s="13"/>
      <c r="B24" s="116"/>
      <c r="C24" s="8">
        <v>4300</v>
      </c>
      <c r="D24" s="117" t="s">
        <v>30</v>
      </c>
      <c r="E24" s="10"/>
      <c r="F24" s="10">
        <v>1000</v>
      </c>
      <c r="G24" s="11"/>
    </row>
    <row r="25" spans="1:7" s="19" customFormat="1" ht="24" customHeight="1">
      <c r="A25" s="8"/>
      <c r="B25" s="114">
        <v>75109</v>
      </c>
      <c r="C25" s="153" t="s">
        <v>133</v>
      </c>
      <c r="D25" s="154"/>
      <c r="E25" s="15">
        <f>SUM(E19:E24)</f>
        <v>4230</v>
      </c>
      <c r="F25" s="15">
        <f>SUM(F20:F24)</f>
        <v>4230</v>
      </c>
      <c r="G25" s="16"/>
    </row>
    <row r="26" spans="1:7" s="19" customFormat="1" ht="24" customHeight="1">
      <c r="A26" s="5">
        <v>751</v>
      </c>
      <c r="B26" s="157" t="s">
        <v>33</v>
      </c>
      <c r="C26" s="158"/>
      <c r="D26" s="159"/>
      <c r="E26" s="22">
        <f>SUM(E18,E25)</f>
        <v>5958</v>
      </c>
      <c r="F26" s="22">
        <f>SUM(F18,F25)</f>
        <v>5958</v>
      </c>
      <c r="G26" s="16"/>
    </row>
    <row r="27" spans="1:7" s="19" customFormat="1" ht="25.5" customHeight="1">
      <c r="A27" s="8">
        <v>852</v>
      </c>
      <c r="B27" s="20">
        <v>85213</v>
      </c>
      <c r="C27" s="20">
        <v>2010</v>
      </c>
      <c r="D27" s="25" t="s">
        <v>23</v>
      </c>
      <c r="E27" s="24">
        <v>25000</v>
      </c>
      <c r="F27" s="24"/>
      <c r="G27" s="26"/>
    </row>
    <row r="28" spans="1:7" s="19" customFormat="1" ht="16.5" customHeight="1">
      <c r="A28" s="8"/>
      <c r="B28" s="8"/>
      <c r="C28" s="8">
        <v>4130</v>
      </c>
      <c r="D28" s="12" t="s">
        <v>35</v>
      </c>
      <c r="E28" s="11"/>
      <c r="F28" s="11">
        <v>25000</v>
      </c>
      <c r="G28" s="11"/>
    </row>
    <row r="29" spans="1:7" s="19" customFormat="1" ht="23.25" customHeight="1">
      <c r="A29" s="8"/>
      <c r="B29" s="14">
        <v>85213</v>
      </c>
      <c r="C29" s="153" t="s">
        <v>36</v>
      </c>
      <c r="D29" s="154"/>
      <c r="E29" s="15">
        <f>SUM(E27:E28)</f>
        <v>25000</v>
      </c>
      <c r="F29" s="15">
        <f>SUM(F27:F28)</f>
        <v>25000</v>
      </c>
      <c r="G29" s="16"/>
    </row>
    <row r="30" spans="1:7" s="19" customFormat="1" ht="22.5" customHeight="1">
      <c r="A30" s="18"/>
      <c r="B30" s="8">
        <v>85214</v>
      </c>
      <c r="C30" s="8">
        <v>2010</v>
      </c>
      <c r="D30" s="12" t="s">
        <v>23</v>
      </c>
      <c r="E30" s="10">
        <v>680000</v>
      </c>
      <c r="F30" s="10"/>
      <c r="G30" s="11"/>
    </row>
    <row r="31" spans="1:13" s="19" customFormat="1" ht="16.5" customHeight="1">
      <c r="A31" s="27"/>
      <c r="B31" s="27"/>
      <c r="C31" s="8">
        <v>3110</v>
      </c>
      <c r="D31" s="23" t="s">
        <v>34</v>
      </c>
      <c r="E31" s="10"/>
      <c r="F31" s="10">
        <v>520000</v>
      </c>
      <c r="G31" s="11"/>
      <c r="H31" s="28"/>
      <c r="I31" s="28"/>
      <c r="J31" s="28"/>
      <c r="K31" s="28"/>
      <c r="L31" s="28"/>
      <c r="M31" s="28"/>
    </row>
    <row r="32" spans="1:13" s="19" customFormat="1" ht="16.5" customHeight="1">
      <c r="A32" s="27"/>
      <c r="B32" s="27"/>
      <c r="C32" s="8">
        <v>4110</v>
      </c>
      <c r="D32" s="23" t="s">
        <v>26</v>
      </c>
      <c r="E32" s="10"/>
      <c r="F32" s="10">
        <v>160000</v>
      </c>
      <c r="G32" s="11"/>
      <c r="H32" s="28"/>
      <c r="I32" s="28"/>
      <c r="J32" s="28"/>
      <c r="K32" s="28"/>
      <c r="L32" s="28"/>
      <c r="M32" s="28"/>
    </row>
    <row r="33" spans="1:13" s="19" customFormat="1" ht="16.5" customHeight="1">
      <c r="A33" s="27"/>
      <c r="B33" s="29">
        <v>85214</v>
      </c>
      <c r="C33" s="146" t="s">
        <v>37</v>
      </c>
      <c r="D33" s="146"/>
      <c r="E33" s="15">
        <f>SUM(E30:E32)</f>
        <v>680000</v>
      </c>
      <c r="F33" s="15">
        <f>SUM(F31:F32)</f>
        <v>680000</v>
      </c>
      <c r="G33" s="16"/>
      <c r="H33" s="28"/>
      <c r="I33" s="28"/>
      <c r="J33" s="28"/>
      <c r="K33" s="28"/>
      <c r="L33" s="28"/>
      <c r="M33" s="28"/>
    </row>
    <row r="34" spans="1:13" s="19" customFormat="1" ht="24" customHeight="1">
      <c r="A34" s="27"/>
      <c r="B34" s="30">
        <v>85216</v>
      </c>
      <c r="C34" s="27">
        <v>2010</v>
      </c>
      <c r="D34" s="31" t="s">
        <v>23</v>
      </c>
      <c r="E34" s="10">
        <v>64000</v>
      </c>
      <c r="F34" s="10"/>
      <c r="G34" s="11"/>
      <c r="H34" s="28"/>
      <c r="I34" s="28"/>
      <c r="J34" s="28"/>
      <c r="K34" s="28"/>
      <c r="L34" s="28"/>
      <c r="M34" s="28"/>
    </row>
    <row r="35" spans="1:13" s="19" customFormat="1" ht="12">
      <c r="A35" s="27"/>
      <c r="B35" s="30"/>
      <c r="C35" s="30">
        <v>3110</v>
      </c>
      <c r="D35" s="31" t="s">
        <v>34</v>
      </c>
      <c r="E35" s="10"/>
      <c r="F35" s="10">
        <v>64000</v>
      </c>
      <c r="G35" s="11"/>
      <c r="H35" s="28"/>
      <c r="I35" s="28"/>
      <c r="J35" s="28"/>
      <c r="K35" s="28"/>
      <c r="L35" s="28"/>
      <c r="M35" s="28"/>
    </row>
    <row r="36" spans="1:13" s="19" customFormat="1" ht="14.25" customHeight="1">
      <c r="A36" s="27"/>
      <c r="B36" s="29">
        <v>85216</v>
      </c>
      <c r="C36" s="147" t="s">
        <v>38</v>
      </c>
      <c r="D36" s="147"/>
      <c r="E36" s="15">
        <f>SUM(E34:E35)</f>
        <v>64000</v>
      </c>
      <c r="F36" s="15">
        <f>SUM(F35)</f>
        <v>64000</v>
      </c>
      <c r="G36" s="16"/>
      <c r="H36" s="28"/>
      <c r="I36" s="28"/>
      <c r="J36" s="28"/>
      <c r="K36" s="28"/>
      <c r="L36" s="28"/>
      <c r="M36" s="28"/>
    </row>
    <row r="37" spans="1:13" s="19" customFormat="1" ht="25.5" customHeight="1">
      <c r="A37" s="27"/>
      <c r="B37" s="30">
        <v>85219</v>
      </c>
      <c r="C37" s="30">
        <v>2010</v>
      </c>
      <c r="D37" s="32" t="s">
        <v>23</v>
      </c>
      <c r="E37" s="10">
        <v>189000</v>
      </c>
      <c r="F37" s="10"/>
      <c r="G37" s="11"/>
      <c r="H37" s="28"/>
      <c r="I37" s="28"/>
      <c r="J37" s="28"/>
      <c r="K37" s="28"/>
      <c r="L37" s="28"/>
      <c r="M37" s="28"/>
    </row>
    <row r="38" spans="1:13" s="19" customFormat="1" ht="14.25" customHeight="1">
      <c r="A38" s="27"/>
      <c r="B38" s="30"/>
      <c r="C38" s="30">
        <v>4010</v>
      </c>
      <c r="D38" s="31" t="s">
        <v>25</v>
      </c>
      <c r="E38" s="10"/>
      <c r="F38" s="10">
        <v>152000</v>
      </c>
      <c r="G38" s="11"/>
      <c r="H38" s="28"/>
      <c r="I38" s="28"/>
      <c r="J38" s="28"/>
      <c r="K38" s="28"/>
      <c r="L38" s="28"/>
      <c r="M38" s="28"/>
    </row>
    <row r="39" spans="1:13" s="19" customFormat="1" ht="13.5" customHeight="1">
      <c r="A39" s="27"/>
      <c r="B39" s="30"/>
      <c r="C39" s="30">
        <v>4040</v>
      </c>
      <c r="D39" s="31" t="s">
        <v>39</v>
      </c>
      <c r="E39" s="10"/>
      <c r="F39" s="10">
        <v>12000</v>
      </c>
      <c r="G39" s="11"/>
      <c r="H39" s="28"/>
      <c r="I39" s="28"/>
      <c r="J39" s="28"/>
      <c r="K39" s="28"/>
      <c r="L39" s="28"/>
      <c r="M39" s="28"/>
    </row>
    <row r="40" spans="1:13" s="19" customFormat="1" ht="14.25" customHeight="1">
      <c r="A40" s="27"/>
      <c r="B40" s="30"/>
      <c r="C40" s="30">
        <v>4110</v>
      </c>
      <c r="D40" s="31" t="s">
        <v>26</v>
      </c>
      <c r="E40" s="10"/>
      <c r="F40" s="10">
        <v>21500</v>
      </c>
      <c r="G40" s="11"/>
      <c r="H40" s="28"/>
      <c r="I40" s="28"/>
      <c r="J40" s="28"/>
      <c r="K40" s="28"/>
      <c r="L40" s="28"/>
      <c r="M40" s="28"/>
    </row>
    <row r="41" spans="1:13" s="19" customFormat="1" ht="11.25" customHeight="1">
      <c r="A41" s="27"/>
      <c r="B41" s="33"/>
      <c r="C41" s="30">
        <v>4120</v>
      </c>
      <c r="D41" s="19" t="s">
        <v>27</v>
      </c>
      <c r="E41" s="10"/>
      <c r="F41" s="10">
        <v>3500</v>
      </c>
      <c r="G41" s="11"/>
      <c r="H41" s="28"/>
      <c r="I41" s="28"/>
      <c r="J41" s="28"/>
      <c r="K41" s="28"/>
      <c r="L41" s="28"/>
      <c r="M41" s="28"/>
    </row>
    <row r="42" spans="1:13" s="19" customFormat="1" ht="12.75" customHeight="1">
      <c r="A42" s="27"/>
      <c r="B42" s="34">
        <v>85219</v>
      </c>
      <c r="C42" s="170" t="s">
        <v>40</v>
      </c>
      <c r="D42" s="171"/>
      <c r="E42" s="21">
        <f>SUM(E37:E41)</f>
        <v>189000</v>
      </c>
      <c r="F42" s="21">
        <f>SUM(F38:F41)</f>
        <v>189000</v>
      </c>
      <c r="G42" s="24"/>
      <c r="H42" s="28"/>
      <c r="I42" s="28"/>
      <c r="J42" s="28"/>
      <c r="K42" s="28"/>
      <c r="L42" s="28"/>
      <c r="M42" s="28"/>
    </row>
    <row r="43" spans="1:13" s="37" customFormat="1" ht="27" customHeight="1">
      <c r="A43" s="27"/>
      <c r="B43" s="35">
        <v>85228</v>
      </c>
      <c r="C43" s="30">
        <v>2010</v>
      </c>
      <c r="D43" s="32" t="s">
        <v>23</v>
      </c>
      <c r="E43" s="21">
        <v>18000</v>
      </c>
      <c r="F43" s="21"/>
      <c r="G43" s="24"/>
      <c r="H43" s="36"/>
      <c r="I43" s="36"/>
      <c r="J43" s="36"/>
      <c r="K43" s="36"/>
      <c r="L43" s="36"/>
      <c r="M43" s="36"/>
    </row>
    <row r="44" spans="1:13" s="40" customFormat="1" ht="16.5" customHeight="1">
      <c r="A44" s="27"/>
      <c r="B44" s="38"/>
      <c r="C44" s="30">
        <v>2350</v>
      </c>
      <c r="D44" s="9" t="s">
        <v>24</v>
      </c>
      <c r="E44" s="10"/>
      <c r="F44" s="10"/>
      <c r="G44" s="11">
        <v>1000</v>
      </c>
      <c r="H44" s="39"/>
      <c r="I44" s="39"/>
      <c r="J44" s="39"/>
      <c r="K44" s="39"/>
      <c r="L44" s="39"/>
      <c r="M44" s="39"/>
    </row>
    <row r="45" spans="1:13" s="40" customFormat="1" ht="12.75" customHeight="1">
      <c r="A45" s="27"/>
      <c r="B45" s="38"/>
      <c r="C45" s="30">
        <v>4010</v>
      </c>
      <c r="D45" s="31" t="s">
        <v>25</v>
      </c>
      <c r="E45" s="10"/>
      <c r="F45" s="10">
        <v>15000</v>
      </c>
      <c r="G45" s="11"/>
      <c r="H45" s="39"/>
      <c r="I45" s="39"/>
      <c r="J45" s="39"/>
      <c r="K45" s="39"/>
      <c r="L45" s="39"/>
      <c r="M45" s="39"/>
    </row>
    <row r="46" spans="1:13" s="40" customFormat="1" ht="16.5" customHeight="1">
      <c r="A46" s="27"/>
      <c r="B46" s="38"/>
      <c r="C46" s="30">
        <v>4040</v>
      </c>
      <c r="D46" s="31" t="s">
        <v>39</v>
      </c>
      <c r="E46" s="10"/>
      <c r="F46" s="10">
        <v>1200</v>
      </c>
      <c r="G46" s="11"/>
      <c r="H46" s="39"/>
      <c r="I46" s="39"/>
      <c r="J46" s="39"/>
      <c r="K46" s="39"/>
      <c r="L46" s="39"/>
      <c r="M46" s="39"/>
    </row>
    <row r="47" spans="1:13" s="40" customFormat="1" ht="14.25" customHeight="1">
      <c r="A47" s="27"/>
      <c r="B47" s="38"/>
      <c r="C47" s="30">
        <v>4110</v>
      </c>
      <c r="D47" s="31" t="s">
        <v>26</v>
      </c>
      <c r="E47" s="10"/>
      <c r="F47" s="10">
        <v>1500</v>
      </c>
      <c r="G47" s="11"/>
      <c r="H47" s="39"/>
      <c r="I47" s="39"/>
      <c r="J47" s="39"/>
      <c r="K47" s="39"/>
      <c r="L47" s="39"/>
      <c r="M47" s="39"/>
    </row>
    <row r="48" spans="1:13" s="40" customFormat="1" ht="16.5" customHeight="1">
      <c r="A48" s="27"/>
      <c r="B48" s="38"/>
      <c r="C48" s="30">
        <v>4120</v>
      </c>
      <c r="D48" s="19" t="s">
        <v>27</v>
      </c>
      <c r="E48" s="10"/>
      <c r="F48" s="10">
        <v>300</v>
      </c>
      <c r="G48" s="11"/>
      <c r="H48" s="39"/>
      <c r="I48" s="39"/>
      <c r="J48" s="39"/>
      <c r="K48" s="39"/>
      <c r="L48" s="39"/>
      <c r="M48" s="39"/>
    </row>
    <row r="49" spans="1:13" s="40" customFormat="1" ht="16.5" customHeight="1">
      <c r="A49" s="27"/>
      <c r="B49" s="41">
        <v>85228</v>
      </c>
      <c r="C49" s="170" t="s">
        <v>41</v>
      </c>
      <c r="D49" s="171"/>
      <c r="E49" s="15">
        <f>SUM(E43:E48)</f>
        <v>18000</v>
      </c>
      <c r="F49" s="15">
        <f>SUM(F43:F48)</f>
        <v>18000</v>
      </c>
      <c r="G49" s="16">
        <f>SUM(G43:G48)</f>
        <v>1000</v>
      </c>
      <c r="H49" s="39"/>
      <c r="I49" s="39"/>
      <c r="J49" s="39"/>
      <c r="K49" s="39"/>
      <c r="L49" s="39"/>
      <c r="M49" s="39"/>
    </row>
    <row r="50" spans="1:13" s="19" customFormat="1" ht="16.5" customHeight="1">
      <c r="A50" s="42">
        <v>852</v>
      </c>
      <c r="B50" s="172" t="s">
        <v>138</v>
      </c>
      <c r="C50" s="173"/>
      <c r="D50" s="174"/>
      <c r="E50" s="43">
        <f>SUM(E49,E42,E36,E33,E29)</f>
        <v>976000</v>
      </c>
      <c r="F50" s="43">
        <f>SUM(F49,F42,F36,F33,F29)</f>
        <v>976000</v>
      </c>
      <c r="G50" s="43">
        <f>SUM(G49,G42,G36,G33,G29)</f>
        <v>1000</v>
      </c>
      <c r="H50" s="28"/>
      <c r="I50" s="28"/>
      <c r="J50" s="28"/>
      <c r="K50" s="28"/>
      <c r="L50" s="28"/>
      <c r="M50" s="28"/>
    </row>
    <row r="51" spans="1:13" s="45" customFormat="1" ht="12">
      <c r="A51" s="169" t="s">
        <v>42</v>
      </c>
      <c r="B51" s="169"/>
      <c r="C51" s="169"/>
      <c r="D51" s="169"/>
      <c r="E51" s="22">
        <f>SUM(E50,E26,E14)</f>
        <v>1070275</v>
      </c>
      <c r="F51" s="22">
        <f>SUM(F50,F26,F14)</f>
        <v>1070275</v>
      </c>
      <c r="G51" s="22">
        <f>SUM(G50,G26,G14)</f>
        <v>16000</v>
      </c>
      <c r="H51" s="44"/>
      <c r="I51" s="44"/>
      <c r="J51" s="44"/>
      <c r="K51" s="44"/>
      <c r="L51" s="44"/>
      <c r="M51" s="44"/>
    </row>
    <row r="52" spans="1:13" s="19" customFormat="1" ht="18" customHeight="1">
      <c r="A52" s="46"/>
      <c r="B52" s="47"/>
      <c r="C52" s="47"/>
      <c r="D52" s="48"/>
      <c r="E52" s="28"/>
      <c r="F52" s="28"/>
      <c r="G52" s="28"/>
      <c r="H52" s="28"/>
      <c r="I52" s="28"/>
      <c r="J52" s="28"/>
      <c r="K52" s="28"/>
      <c r="L52" s="28"/>
      <c r="M52" s="28"/>
    </row>
    <row r="53" spans="1:13" s="19" customFormat="1" ht="16.5" customHeight="1">
      <c r="A53" s="46"/>
      <c r="B53" s="47"/>
      <c r="C53" s="47"/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1:13" s="19" customFormat="1" ht="11.25">
      <c r="A54" s="46"/>
      <c r="B54" s="46"/>
      <c r="C54" s="47"/>
      <c r="D54" s="28"/>
      <c r="E54" s="28"/>
      <c r="F54" s="28"/>
      <c r="G54" s="28"/>
      <c r="H54" s="28"/>
      <c r="I54" s="28"/>
      <c r="J54" s="28"/>
      <c r="K54" s="28"/>
      <c r="L54" s="28"/>
      <c r="M54" s="28"/>
    </row>
    <row r="55" spans="1:13" s="19" customFormat="1" ht="11.25">
      <c r="A55" s="46"/>
      <c r="B55" s="46"/>
      <c r="C55" s="47"/>
      <c r="D55" s="28"/>
      <c r="E55" s="28"/>
      <c r="F55" s="28"/>
      <c r="G55" s="28"/>
      <c r="H55" s="28"/>
      <c r="I55" s="28"/>
      <c r="J55" s="28"/>
      <c r="K55" s="28"/>
      <c r="L55" s="28"/>
      <c r="M55" s="28"/>
    </row>
    <row r="56" spans="1:13" s="19" customFormat="1" ht="11.25">
      <c r="A56" s="46"/>
      <c r="B56" s="46"/>
      <c r="C56" s="49"/>
      <c r="D56" s="28"/>
      <c r="E56" s="28"/>
      <c r="F56" s="28"/>
      <c r="G56" s="28"/>
      <c r="H56" s="28"/>
      <c r="I56" s="28"/>
      <c r="J56" s="28"/>
      <c r="K56" s="28"/>
      <c r="L56" s="28"/>
      <c r="M56" s="28"/>
    </row>
    <row r="57" spans="1:13" s="19" customFormat="1" ht="11.25">
      <c r="A57" s="46"/>
      <c r="B57" s="46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</row>
    <row r="58" spans="1:13" s="19" customFormat="1" ht="11.25">
      <c r="A58" s="46"/>
      <c r="B58" s="46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</row>
    <row r="59" spans="1:13" s="19" customFormat="1" ht="11.25">
      <c r="A59" s="46"/>
      <c r="B59" s="46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</row>
    <row r="60" spans="1:13" ht="12.75">
      <c r="A60" s="50"/>
      <c r="B60" s="50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</row>
    <row r="61" spans="1:13" ht="12.7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</row>
    <row r="62" spans="1:13" ht="12.7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</row>
    <row r="63" spans="1:13" ht="12.7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</row>
    <row r="64" spans="1:13" ht="12.7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</row>
    <row r="65" spans="1:13" ht="12.7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</row>
    <row r="66" spans="1:13" ht="12.7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</row>
    <row r="67" spans="1:13" ht="12.7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</row>
    <row r="68" spans="1:13" ht="12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</row>
    <row r="69" spans="1:13" ht="12.7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</row>
    <row r="70" spans="1:13" ht="12.7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</row>
  </sheetData>
  <mergeCells count="20">
    <mergeCell ref="A51:D51"/>
    <mergeCell ref="C42:D42"/>
    <mergeCell ref="B50:D50"/>
    <mergeCell ref="C33:D33"/>
    <mergeCell ref="C36:D36"/>
    <mergeCell ref="C49:D49"/>
    <mergeCell ref="F1:G1"/>
    <mergeCell ref="C18:D18"/>
    <mergeCell ref="E6:E7"/>
    <mergeCell ref="F6:F7"/>
    <mergeCell ref="B14:D14"/>
    <mergeCell ref="A6:C6"/>
    <mergeCell ref="A3:F3"/>
    <mergeCell ref="D6:D7"/>
    <mergeCell ref="C13:D13"/>
    <mergeCell ref="A4:F4"/>
    <mergeCell ref="C25:D25"/>
    <mergeCell ref="G6:G7"/>
    <mergeCell ref="C29:D29"/>
    <mergeCell ref="B26:D26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E2" sqref="E2"/>
    </sheetView>
  </sheetViews>
  <sheetFormatPr defaultColWidth="9.00390625" defaultRowHeight="12.75"/>
  <cols>
    <col min="1" max="1" width="5.125" style="53" customWidth="1"/>
    <col min="2" max="2" width="8.25390625" style="0" customWidth="1"/>
    <col min="3" max="3" width="7.25390625" style="0" customWidth="1"/>
    <col min="4" max="4" width="17.125" style="0" customWidth="1"/>
    <col min="5" max="5" width="21.375" style="0" customWidth="1"/>
    <col min="6" max="7" width="7.125" style="0" customWidth="1"/>
    <col min="8" max="8" width="13.00390625" style="0" customWidth="1"/>
    <col min="9" max="9" width="8.00390625" style="0" customWidth="1"/>
  </cols>
  <sheetData>
    <row r="1" spans="7:9" ht="38.25" customHeight="1">
      <c r="G1" s="1"/>
      <c r="H1" s="160" t="s">
        <v>461</v>
      </c>
      <c r="I1" s="144"/>
    </row>
    <row r="2" spans="7:8" ht="48" customHeight="1">
      <c r="G2" s="149"/>
      <c r="H2" s="149"/>
    </row>
    <row r="3" spans="1:8" ht="35.25" customHeight="1">
      <c r="A3" s="150" t="s">
        <v>111</v>
      </c>
      <c r="B3" s="151"/>
      <c r="C3" s="151"/>
      <c r="D3" s="151"/>
      <c r="E3" s="151"/>
      <c r="F3" s="151"/>
      <c r="G3" s="151"/>
      <c r="H3" s="151"/>
    </row>
    <row r="4" ht="53.25" customHeight="1">
      <c r="H4" s="52" t="s">
        <v>43</v>
      </c>
    </row>
    <row r="5" spans="1:8" s="56" customFormat="1" ht="21.75" customHeight="1">
      <c r="A5" s="175" t="s">
        <v>16</v>
      </c>
      <c r="B5" s="176"/>
      <c r="C5" s="177"/>
      <c r="D5" s="178" t="s">
        <v>17</v>
      </c>
      <c r="E5" s="179"/>
      <c r="F5" s="178" t="s">
        <v>110</v>
      </c>
      <c r="G5" s="179"/>
      <c r="H5" s="142" t="s">
        <v>9</v>
      </c>
    </row>
    <row r="6" spans="1:8" s="57" customFormat="1" ht="27" customHeight="1">
      <c r="A6" s="71" t="s">
        <v>20</v>
      </c>
      <c r="B6" s="71" t="s">
        <v>21</v>
      </c>
      <c r="C6" s="55" t="s">
        <v>22</v>
      </c>
      <c r="D6" s="180"/>
      <c r="E6" s="181"/>
      <c r="F6" s="180"/>
      <c r="G6" s="181"/>
      <c r="H6" s="143"/>
    </row>
    <row r="7" spans="1:8" s="2" customFormat="1" ht="57.75" customHeight="1">
      <c r="A7" s="103">
        <v>754</v>
      </c>
      <c r="B7" s="103">
        <v>75411</v>
      </c>
      <c r="C7" s="111">
        <v>6620</v>
      </c>
      <c r="D7" s="182" t="s">
        <v>135</v>
      </c>
      <c r="E7" s="183"/>
      <c r="F7" s="184"/>
      <c r="G7" s="185"/>
      <c r="H7" s="96">
        <v>20000</v>
      </c>
    </row>
    <row r="8" spans="1:8" s="17" customFormat="1" ht="22.5" customHeight="1">
      <c r="A8" s="145" t="s">
        <v>56</v>
      </c>
      <c r="B8" s="138"/>
      <c r="C8" s="138"/>
      <c r="D8" s="138"/>
      <c r="E8" s="139"/>
      <c r="F8" s="140"/>
      <c r="G8" s="141"/>
      <c r="H8" s="62">
        <v>20000</v>
      </c>
    </row>
    <row r="11" spans="1:8" ht="52.5" customHeight="1">
      <c r="A11" s="148" t="s">
        <v>136</v>
      </c>
      <c r="B11" s="148"/>
      <c r="C11" s="148"/>
      <c r="D11" s="148"/>
      <c r="E11" s="148"/>
      <c r="F11" s="148"/>
      <c r="G11" s="148"/>
      <c r="H11" s="148"/>
    </row>
  </sheetData>
  <mergeCells count="12">
    <mergeCell ref="H1:I1"/>
    <mergeCell ref="A8:E8"/>
    <mergeCell ref="F8:G8"/>
    <mergeCell ref="A5:C5"/>
    <mergeCell ref="D5:E6"/>
    <mergeCell ref="F5:G6"/>
    <mergeCell ref="D7:E7"/>
    <mergeCell ref="F7:G7"/>
    <mergeCell ref="A11:H11"/>
    <mergeCell ref="G2:H2"/>
    <mergeCell ref="A3:H3"/>
    <mergeCell ref="H5:H6"/>
  </mergeCells>
  <printOptions horizontalCentered="1"/>
  <pageMargins left="0.3937007874015748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F2" sqref="F2"/>
    </sheetView>
  </sheetViews>
  <sheetFormatPr defaultColWidth="9.00390625" defaultRowHeight="12.75"/>
  <cols>
    <col min="1" max="1" width="5.125" style="53" customWidth="1"/>
    <col min="2" max="2" width="8.25390625" style="0" customWidth="1"/>
    <col min="3" max="3" width="7.25390625" style="0" customWidth="1"/>
    <col min="4" max="4" width="17.125" style="0" customWidth="1"/>
    <col min="5" max="5" width="21.375" style="0" customWidth="1"/>
    <col min="6" max="6" width="7.125" style="0" customWidth="1"/>
    <col min="7" max="7" width="0.875" style="0" customWidth="1"/>
    <col min="8" max="8" width="13.00390625" style="0" customWidth="1"/>
    <col min="9" max="9" width="8.00390625" style="0" customWidth="1"/>
  </cols>
  <sheetData>
    <row r="1" spans="7:9" ht="38.25" customHeight="1">
      <c r="G1" s="1"/>
      <c r="H1" s="160" t="s">
        <v>462</v>
      </c>
      <c r="I1" s="144"/>
    </row>
    <row r="2" spans="7:8" ht="48" customHeight="1">
      <c r="G2" s="149"/>
      <c r="H2" s="149"/>
    </row>
    <row r="3" spans="1:8" ht="35.25" customHeight="1">
      <c r="A3" s="150" t="s">
        <v>140</v>
      </c>
      <c r="B3" s="151"/>
      <c r="C3" s="151"/>
      <c r="D3" s="151"/>
      <c r="E3" s="151"/>
      <c r="F3" s="151"/>
      <c r="G3" s="151"/>
      <c r="H3" s="151"/>
    </row>
    <row r="4" ht="53.25" customHeight="1">
      <c r="H4" s="52" t="s">
        <v>43</v>
      </c>
    </row>
    <row r="5" spans="1:8" s="56" customFormat="1" ht="21.75" customHeight="1">
      <c r="A5" s="175" t="s">
        <v>16</v>
      </c>
      <c r="B5" s="176"/>
      <c r="C5" s="177"/>
      <c r="D5" s="178" t="s">
        <v>17</v>
      </c>
      <c r="E5" s="179"/>
      <c r="F5" s="178"/>
      <c r="G5" s="187"/>
      <c r="H5" s="179" t="s">
        <v>84</v>
      </c>
    </row>
    <row r="6" spans="1:8" s="57" customFormat="1" ht="27" customHeight="1">
      <c r="A6" s="71" t="s">
        <v>20</v>
      </c>
      <c r="B6" s="71" t="s">
        <v>21</v>
      </c>
      <c r="C6" s="55" t="s">
        <v>22</v>
      </c>
      <c r="D6" s="180"/>
      <c r="E6" s="181"/>
      <c r="F6" s="180"/>
      <c r="G6" s="188"/>
      <c r="H6" s="181"/>
    </row>
    <row r="7" spans="1:8" s="2" customFormat="1" ht="57.75" customHeight="1">
      <c r="A7" s="103">
        <v>600</v>
      </c>
      <c r="B7" s="103">
        <v>60095</v>
      </c>
      <c r="C7" s="111">
        <v>6220</v>
      </c>
      <c r="D7" s="182" t="s">
        <v>141</v>
      </c>
      <c r="E7" s="183"/>
      <c r="F7" s="184"/>
      <c r="G7" s="189"/>
      <c r="H7" s="123">
        <v>100000</v>
      </c>
    </row>
    <row r="8" spans="1:8" s="2" customFormat="1" ht="34.5" customHeight="1">
      <c r="A8" s="103">
        <v>754</v>
      </c>
      <c r="B8" s="103">
        <v>75405</v>
      </c>
      <c r="C8" s="111">
        <v>6060</v>
      </c>
      <c r="D8" s="190" t="s">
        <v>142</v>
      </c>
      <c r="E8" s="190"/>
      <c r="F8" s="121"/>
      <c r="G8" s="122"/>
      <c r="H8" s="123">
        <v>20000</v>
      </c>
    </row>
    <row r="9" spans="1:8" s="17" customFormat="1" ht="22.5" customHeight="1">
      <c r="A9" s="145" t="s">
        <v>56</v>
      </c>
      <c r="B9" s="138"/>
      <c r="C9" s="138"/>
      <c r="D9" s="138"/>
      <c r="E9" s="139"/>
      <c r="F9" s="140"/>
      <c r="G9" s="186"/>
      <c r="H9" s="124">
        <f>SUM(H7:H8)</f>
        <v>120000</v>
      </c>
    </row>
    <row r="12" spans="1:8" ht="52.5" customHeight="1">
      <c r="A12" s="148"/>
      <c r="B12" s="148"/>
      <c r="C12" s="148"/>
      <c r="D12" s="148"/>
      <c r="E12" s="148"/>
      <c r="F12" s="148"/>
      <c r="G12" s="148"/>
      <c r="H12" s="148"/>
    </row>
  </sheetData>
  <mergeCells count="13">
    <mergeCell ref="A12:H12"/>
    <mergeCell ref="G2:H2"/>
    <mergeCell ref="A3:H3"/>
    <mergeCell ref="H5:H6"/>
    <mergeCell ref="H1:I1"/>
    <mergeCell ref="A9:E9"/>
    <mergeCell ref="F9:G9"/>
    <mergeCell ref="A5:C5"/>
    <mergeCell ref="D5:E6"/>
    <mergeCell ref="F5:G6"/>
    <mergeCell ref="D7:E7"/>
    <mergeCell ref="F7:G7"/>
    <mergeCell ref="D8:E8"/>
  </mergeCells>
  <printOptions horizontalCentered="1"/>
  <pageMargins left="0.3937007874015748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C2" sqref="C2"/>
    </sheetView>
  </sheetViews>
  <sheetFormatPr defaultColWidth="9.00390625" defaultRowHeight="12.75"/>
  <cols>
    <col min="1" max="1" width="3.375" style="53" customWidth="1"/>
    <col min="2" max="2" width="27.00390625" style="0" customWidth="1"/>
    <col min="3" max="3" width="13.375" style="0" customWidth="1"/>
    <col min="8" max="8" width="13.00390625" style="0" customWidth="1"/>
  </cols>
  <sheetData>
    <row r="1" spans="7:8" ht="38.25" customHeight="1">
      <c r="G1" s="160" t="s">
        <v>463</v>
      </c>
      <c r="H1" s="144"/>
    </row>
    <row r="2" spans="7:8" ht="48" customHeight="1">
      <c r="G2" s="149"/>
      <c r="H2" s="149"/>
    </row>
    <row r="3" spans="1:8" ht="35.25" customHeight="1">
      <c r="A3" s="150" t="s">
        <v>124</v>
      </c>
      <c r="B3" s="151"/>
      <c r="C3" s="151"/>
      <c r="D3" s="151"/>
      <c r="E3" s="151"/>
      <c r="F3" s="151"/>
      <c r="G3" s="151"/>
      <c r="H3" s="151"/>
    </row>
    <row r="4" ht="53.25" customHeight="1">
      <c r="H4" s="52" t="s">
        <v>43</v>
      </c>
    </row>
    <row r="5" spans="1:8" s="56" customFormat="1" ht="16.5" customHeight="1">
      <c r="A5" s="191" t="s">
        <v>0</v>
      </c>
      <c r="B5" s="191" t="s">
        <v>4</v>
      </c>
      <c r="C5" s="192" t="s">
        <v>45</v>
      </c>
      <c r="D5" s="192" t="s">
        <v>7</v>
      </c>
      <c r="E5" s="192"/>
      <c r="F5" s="192" t="s">
        <v>9</v>
      </c>
      <c r="G5" s="192"/>
      <c r="H5" s="142" t="s">
        <v>49</v>
      </c>
    </row>
    <row r="6" spans="1:8" s="57" customFormat="1" ht="42.75" customHeight="1">
      <c r="A6" s="191"/>
      <c r="B6" s="191"/>
      <c r="C6" s="192"/>
      <c r="D6" s="58" t="s">
        <v>46</v>
      </c>
      <c r="E6" s="55" t="s">
        <v>47</v>
      </c>
      <c r="F6" s="58" t="s">
        <v>46</v>
      </c>
      <c r="G6" s="55" t="s">
        <v>48</v>
      </c>
      <c r="H6" s="143"/>
    </row>
    <row r="7" spans="1:8" s="17" customFormat="1" ht="19.5" customHeight="1">
      <c r="A7" s="61" t="s">
        <v>2</v>
      </c>
      <c r="B7" s="54" t="s">
        <v>52</v>
      </c>
      <c r="C7" s="62">
        <f>SUM(C9:C10)</f>
        <v>183904</v>
      </c>
      <c r="D7" s="62">
        <f>SUM(D9:D10)</f>
        <v>4778200</v>
      </c>
      <c r="E7" s="62">
        <f>SUM(E9:E9)</f>
        <v>250000</v>
      </c>
      <c r="F7" s="62">
        <f>SUM(F9:F10)</f>
        <v>4876142</v>
      </c>
      <c r="G7" s="62"/>
      <c r="H7" s="62">
        <f>C7+D7-F7</f>
        <v>85962</v>
      </c>
    </row>
    <row r="8" spans="1:8" ht="21" customHeight="1">
      <c r="A8" s="63"/>
      <c r="B8" s="64" t="s">
        <v>50</v>
      </c>
      <c r="C8" s="65"/>
      <c r="D8" s="65"/>
      <c r="E8" s="65"/>
      <c r="F8" s="65"/>
      <c r="G8" s="65"/>
      <c r="H8" s="65"/>
    </row>
    <row r="9" spans="1:8" ht="19.5" customHeight="1">
      <c r="A9" s="70"/>
      <c r="B9" s="78" t="s">
        <v>57</v>
      </c>
      <c r="C9" s="106">
        <v>29704</v>
      </c>
      <c r="D9" s="97">
        <v>1040100</v>
      </c>
      <c r="E9" s="97">
        <v>250000</v>
      </c>
      <c r="F9" s="97">
        <v>1059142</v>
      </c>
      <c r="G9" s="97"/>
      <c r="H9" s="112">
        <f>C9+D9-F9</f>
        <v>10662</v>
      </c>
    </row>
    <row r="10" spans="1:8" ht="21" customHeight="1">
      <c r="A10" s="66"/>
      <c r="B10" s="60" t="s">
        <v>51</v>
      </c>
      <c r="C10" s="59">
        <v>154200</v>
      </c>
      <c r="D10" s="59">
        <v>3738100</v>
      </c>
      <c r="E10" s="110" t="s">
        <v>58</v>
      </c>
      <c r="F10" s="59">
        <v>3817000</v>
      </c>
      <c r="G10" s="59"/>
      <c r="H10" s="59">
        <f>C10+D10-F10</f>
        <v>75300</v>
      </c>
    </row>
    <row r="11" spans="1:8" s="17" customFormat="1" ht="19.5" customHeight="1">
      <c r="A11" s="61" t="s">
        <v>6</v>
      </c>
      <c r="B11" s="54" t="s">
        <v>53</v>
      </c>
      <c r="C11" s="62">
        <f>SUM(C13:C14)</f>
        <v>3300</v>
      </c>
      <c r="D11" s="62">
        <f>SUM(D13:D14)</f>
        <v>263700</v>
      </c>
      <c r="E11" s="69" t="s">
        <v>58</v>
      </c>
      <c r="F11" s="62">
        <f>SUM(F13:F14)</f>
        <v>267000</v>
      </c>
      <c r="G11" s="62"/>
      <c r="H11" s="62">
        <f>C11+D11-F11</f>
        <v>0</v>
      </c>
    </row>
    <row r="12" spans="1:8" ht="17.25" customHeight="1">
      <c r="A12" s="63"/>
      <c r="B12" s="64" t="s">
        <v>50</v>
      </c>
      <c r="C12" s="65"/>
      <c r="D12" s="65"/>
      <c r="E12" s="65"/>
      <c r="F12" s="65"/>
      <c r="G12" s="65"/>
      <c r="H12" s="65"/>
    </row>
    <row r="13" spans="1:8" ht="20.25" customHeight="1">
      <c r="A13" s="70"/>
      <c r="B13" s="67" t="s">
        <v>54</v>
      </c>
      <c r="C13" s="68">
        <v>3300</v>
      </c>
      <c r="D13" s="68">
        <v>122700</v>
      </c>
      <c r="E13" s="69" t="s">
        <v>58</v>
      </c>
      <c r="F13" s="68">
        <v>126000</v>
      </c>
      <c r="G13" s="68"/>
      <c r="H13" s="68">
        <v>0</v>
      </c>
    </row>
    <row r="14" spans="1:8" ht="21" customHeight="1">
      <c r="A14" s="66"/>
      <c r="B14" s="60" t="s">
        <v>55</v>
      </c>
      <c r="C14" s="105">
        <v>0</v>
      </c>
      <c r="D14" s="59">
        <v>141000</v>
      </c>
      <c r="E14" s="69" t="s">
        <v>58</v>
      </c>
      <c r="F14" s="59">
        <v>141000</v>
      </c>
      <c r="G14" s="59"/>
      <c r="H14" s="69" t="s">
        <v>58</v>
      </c>
    </row>
    <row r="15" spans="1:8" s="17" customFormat="1" ht="22.5" customHeight="1">
      <c r="A15" s="61"/>
      <c r="B15" s="61" t="s">
        <v>56</v>
      </c>
      <c r="C15" s="62">
        <f>SUM(C7,C11)</f>
        <v>187204</v>
      </c>
      <c r="D15" s="62">
        <f>SUM(D7,D11)</f>
        <v>5041900</v>
      </c>
      <c r="E15" s="62">
        <f>SUM(E7,E11)</f>
        <v>250000</v>
      </c>
      <c r="F15" s="62">
        <f>SUM(F7,F11)</f>
        <v>5143142</v>
      </c>
      <c r="G15" s="62"/>
      <c r="H15" s="62">
        <f>SUM(H7,H11)</f>
        <v>85962</v>
      </c>
    </row>
  </sheetData>
  <mergeCells count="9">
    <mergeCell ref="G1:H1"/>
    <mergeCell ref="G2:H2"/>
    <mergeCell ref="A3:H3"/>
    <mergeCell ref="A5:A6"/>
    <mergeCell ref="B5:B6"/>
    <mergeCell ref="C5:C6"/>
    <mergeCell ref="D5:E5"/>
    <mergeCell ref="F5:G5"/>
    <mergeCell ref="H5:H6"/>
  </mergeCells>
  <printOptions/>
  <pageMargins left="0.3937007874015748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F2" sqref="F2"/>
    </sheetView>
  </sheetViews>
  <sheetFormatPr defaultColWidth="9.00390625" defaultRowHeight="12.75"/>
  <cols>
    <col min="1" max="1" width="5.125" style="0" customWidth="1"/>
    <col min="2" max="2" width="27.00390625" style="0" customWidth="1"/>
    <col min="3" max="3" width="14.75390625" style="0" customWidth="1"/>
    <col min="4" max="4" width="6.00390625" style="0" customWidth="1"/>
    <col min="5" max="5" width="9.75390625" style="0" customWidth="1"/>
    <col min="6" max="6" width="15.25390625" style="0" customWidth="1"/>
  </cols>
  <sheetData>
    <row r="1" spans="3:7" ht="46.5" customHeight="1">
      <c r="C1" s="1"/>
      <c r="D1" s="1"/>
      <c r="E1" s="1"/>
      <c r="F1" s="160" t="s">
        <v>464</v>
      </c>
      <c r="G1" s="160"/>
    </row>
    <row r="2" spans="3:5" ht="41.25" customHeight="1">
      <c r="C2" s="1"/>
      <c r="D2" s="1"/>
      <c r="E2" s="1"/>
    </row>
    <row r="3" spans="1:6" s="2" customFormat="1" ht="40.5" customHeight="1">
      <c r="A3" s="203" t="s">
        <v>89</v>
      </c>
      <c r="B3" s="203"/>
      <c r="C3" s="203"/>
      <c r="D3" s="203"/>
      <c r="E3" s="203"/>
      <c r="F3" s="203"/>
    </row>
    <row r="4" spans="5:6" ht="40.5" customHeight="1">
      <c r="E4" s="52"/>
      <c r="F4" s="52" t="s">
        <v>43</v>
      </c>
    </row>
    <row r="5" spans="1:6" s="73" customFormat="1" ht="56.25" customHeight="1">
      <c r="A5" s="196" t="s">
        <v>90</v>
      </c>
      <c r="B5" s="204"/>
      <c r="C5" s="196" t="s">
        <v>93</v>
      </c>
      <c r="D5" s="197"/>
      <c r="E5" s="145" t="s">
        <v>92</v>
      </c>
      <c r="F5" s="193"/>
    </row>
    <row r="6" spans="1:6" s="2" customFormat="1" ht="60.75" customHeight="1">
      <c r="A6" s="205" t="s">
        <v>91</v>
      </c>
      <c r="B6" s="206"/>
      <c r="C6" s="198" t="s">
        <v>134</v>
      </c>
      <c r="D6" s="199"/>
      <c r="E6" s="194">
        <v>250000</v>
      </c>
      <c r="F6" s="195"/>
    </row>
    <row r="7" spans="1:6" s="2" customFormat="1" ht="27.75" customHeight="1">
      <c r="A7" s="107"/>
      <c r="B7" s="108" t="s">
        <v>117</v>
      </c>
      <c r="C7" s="200" t="s">
        <v>116</v>
      </c>
      <c r="D7" s="200"/>
      <c r="E7" s="201">
        <v>60000</v>
      </c>
      <c r="F7" s="201"/>
    </row>
    <row r="8" spans="3:5" ht="12.75">
      <c r="C8" s="2"/>
      <c r="D8" s="2"/>
      <c r="E8" s="2"/>
    </row>
    <row r="9" spans="1:7" ht="12.75">
      <c r="A9" s="149" t="s">
        <v>131</v>
      </c>
      <c r="B9" s="149"/>
      <c r="C9" s="149"/>
      <c r="D9" s="149"/>
      <c r="E9" s="149"/>
      <c r="F9" s="149"/>
      <c r="G9" s="149"/>
    </row>
    <row r="11" spans="1:6" ht="15" customHeight="1" hidden="1">
      <c r="A11" s="207" t="s">
        <v>118</v>
      </c>
      <c r="B11" s="208"/>
      <c r="C11" s="208"/>
      <c r="D11" s="208"/>
      <c r="E11" s="208"/>
      <c r="F11" s="208"/>
    </row>
    <row r="12" spans="1:3" ht="16.5" customHeight="1" hidden="1">
      <c r="A12" s="202" t="s">
        <v>119</v>
      </c>
      <c r="B12" s="202"/>
      <c r="C12" s="109">
        <v>-50000</v>
      </c>
    </row>
    <row r="13" spans="1:3" ht="16.5" customHeight="1" hidden="1">
      <c r="A13" s="202" t="s">
        <v>120</v>
      </c>
      <c r="B13" s="202"/>
      <c r="C13" s="109">
        <v>-2000</v>
      </c>
    </row>
    <row r="14" spans="1:3" ht="15.75" customHeight="1" hidden="1">
      <c r="A14" s="202" t="s">
        <v>121</v>
      </c>
      <c r="B14" s="202"/>
      <c r="C14" s="109">
        <v>-5000</v>
      </c>
    </row>
    <row r="15" spans="1:3" ht="12.75" hidden="1">
      <c r="A15" s="202" t="s">
        <v>122</v>
      </c>
      <c r="B15" s="202"/>
      <c r="C15" s="109">
        <v>-3000</v>
      </c>
    </row>
  </sheetData>
  <mergeCells count="16">
    <mergeCell ref="A15:B15"/>
    <mergeCell ref="A3:F3"/>
    <mergeCell ref="A5:B5"/>
    <mergeCell ref="A6:B6"/>
    <mergeCell ref="A14:B14"/>
    <mergeCell ref="A11:F11"/>
    <mergeCell ref="A12:B12"/>
    <mergeCell ref="A13:B13"/>
    <mergeCell ref="F1:G1"/>
    <mergeCell ref="A9:G9"/>
    <mergeCell ref="E5:F5"/>
    <mergeCell ref="E6:F6"/>
    <mergeCell ref="C5:D5"/>
    <mergeCell ref="C6:D6"/>
    <mergeCell ref="C7:D7"/>
    <mergeCell ref="E7:F7"/>
  </mergeCells>
  <printOptions horizontalCentered="1"/>
  <pageMargins left="0.7874015748031497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C1" sqref="C1"/>
    </sheetView>
  </sheetViews>
  <sheetFormatPr defaultColWidth="9.00390625" defaultRowHeight="12.75"/>
  <cols>
    <col min="1" max="1" width="5.125" style="0" customWidth="1"/>
    <col min="2" max="2" width="43.00390625" style="0" customWidth="1"/>
    <col min="3" max="3" width="14.75390625" style="0" customWidth="1"/>
    <col min="4" max="4" width="4.75390625" style="0" customWidth="1"/>
    <col min="5" max="5" width="9.75390625" style="0" customWidth="1"/>
    <col min="6" max="6" width="15.25390625" style="0" customWidth="1"/>
  </cols>
  <sheetData>
    <row r="1" spans="3:7" ht="36" customHeight="1">
      <c r="C1" s="1"/>
      <c r="D1" s="1"/>
      <c r="E1" s="160" t="s">
        <v>470</v>
      </c>
      <c r="F1" s="160"/>
      <c r="G1" s="160"/>
    </row>
    <row r="2" spans="3:5" ht="41.25" customHeight="1">
      <c r="C2" s="1"/>
      <c r="D2" s="1"/>
      <c r="E2" s="1"/>
    </row>
    <row r="3" spans="1:6" s="2" customFormat="1" ht="32.25" customHeight="1">
      <c r="A3" s="209" t="s">
        <v>130</v>
      </c>
      <c r="B3" s="209"/>
      <c r="C3" s="209"/>
      <c r="D3" s="209"/>
      <c r="E3" s="209"/>
      <c r="F3" s="209"/>
    </row>
    <row r="4" ht="40.5" customHeight="1">
      <c r="E4" s="52" t="s">
        <v>43</v>
      </c>
    </row>
    <row r="5" spans="1:5" s="73" customFormat="1" ht="38.25" customHeight="1">
      <c r="A5" s="145" t="s">
        <v>85</v>
      </c>
      <c r="B5" s="139"/>
      <c r="C5" s="196" t="s">
        <v>86</v>
      </c>
      <c r="D5" s="210"/>
      <c r="E5" s="204"/>
    </row>
    <row r="6" spans="1:5" s="2" customFormat="1" ht="30.75" customHeight="1">
      <c r="A6" s="205" t="s">
        <v>87</v>
      </c>
      <c r="B6" s="206"/>
      <c r="C6" s="194">
        <v>363000</v>
      </c>
      <c r="D6" s="211"/>
      <c r="E6" s="195"/>
    </row>
    <row r="7" spans="1:5" s="2" customFormat="1" ht="30.75" customHeight="1">
      <c r="A7" s="212" t="s">
        <v>115</v>
      </c>
      <c r="B7" s="213"/>
      <c r="C7" s="194">
        <v>329330</v>
      </c>
      <c r="D7" s="211"/>
      <c r="E7" s="195"/>
    </row>
    <row r="8" spans="1:5" s="2" customFormat="1" ht="35.25" customHeight="1">
      <c r="A8" s="145" t="s">
        <v>88</v>
      </c>
      <c r="B8" s="139"/>
      <c r="C8" s="140">
        <f>SUM(C6:E7)</f>
        <v>692330</v>
      </c>
      <c r="D8" s="186"/>
      <c r="E8" s="141"/>
    </row>
    <row r="9" spans="3:5" ht="12.75">
      <c r="C9" s="2"/>
      <c r="D9" s="2"/>
      <c r="E9" s="2"/>
    </row>
  </sheetData>
  <mergeCells count="10">
    <mergeCell ref="A8:B8"/>
    <mergeCell ref="C8:E8"/>
    <mergeCell ref="E1:G1"/>
    <mergeCell ref="A3:F3"/>
    <mergeCell ref="A5:B5"/>
    <mergeCell ref="C5:E5"/>
    <mergeCell ref="A6:B6"/>
    <mergeCell ref="C6:E6"/>
    <mergeCell ref="A7:B7"/>
    <mergeCell ref="C7:E7"/>
  </mergeCells>
  <printOptions horizontalCentered="1"/>
  <pageMargins left="0.7874015748031497" right="0.1968503937007874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Miejski</cp:lastModifiedBy>
  <cp:lastPrinted>2004-02-16T11:43:44Z</cp:lastPrinted>
  <dcterms:created xsi:type="dcterms:W3CDTF">1997-02-26T13:46:56Z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